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dsv030\公文書飛騨Ⅰ\04.環境水道部\02.水道課\00.課内共通\★水道料金改定に関する問合せ★\"/>
    </mc:Choice>
  </mc:AlternateContent>
  <xr:revisionPtr revIDLastSave="0" documentId="13_ncr:1_{32B83A65-E298-4DA7-A55D-CE598B12B0AE}" xr6:coauthVersionLast="36" xr6:coauthVersionMax="36" xr10:uidLastSave="{00000000-0000-0000-0000-000000000000}"/>
  <workbookProtection workbookAlgorithmName="SHA-512" workbookHashValue="lWPXH0VaTFIZXWNMOUSpBtxId3xCW8pvdXCx6NuQpdXMnAagsecspfMqxrkLD+L14ZTBODDIltR8qQt19QKrQw==" workbookSaltValue="A+LMQnDhJHzZfeJssKml4Q==" workbookSpinCount="100000" lockStructure="1"/>
  <bookViews>
    <workbookView xWindow="0" yWindow="0" windowWidth="15135" windowHeight="10815" firstSheet="4" activeTab="4" xr2:uid="{A7FA3E6D-3E69-4DA8-A204-B5BAD5E0A243}"/>
  </bookViews>
  <sheets>
    <sheet name="料金表" sheetId="2" state="hidden" r:id="rId1"/>
    <sheet name="料金表 (2)" sheetId="5" state="hidden" r:id="rId2"/>
    <sheet name="試算表（公共下水道、特定環境公共下水道、農村下水道）" sheetId="1" state="hidden" r:id="rId3"/>
    <sheet name="試算表 (個別排水)" sheetId="4" state="hidden" r:id="rId4"/>
    <sheet name="試算表" sheetId="3" r:id="rId5"/>
  </sheets>
  <definedNames>
    <definedName name="_xlnm.Print_Area" localSheetId="4">試算表!$A$1:$L$33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B14" i="3"/>
  <c r="B13" i="3"/>
  <c r="B12" i="3"/>
  <c r="B11" i="3"/>
  <c r="B10" i="3"/>
  <c r="B9" i="3"/>
  <c r="B8" i="3"/>
  <c r="B7" i="3"/>
  <c r="A200" i="3" l="1"/>
  <c r="D28" i="3" l="1"/>
  <c r="A31" i="3"/>
  <c r="D26" i="3"/>
  <c r="D30" i="3"/>
  <c r="A24" i="3"/>
  <c r="I19" i="3" s="1"/>
  <c r="A18" i="3"/>
  <c r="D24" i="3"/>
  <c r="I19" i="4"/>
  <c r="I18" i="4"/>
  <c r="I20" i="1"/>
  <c r="I20" i="4" l="1"/>
  <c r="B15" i="4"/>
  <c r="I15" i="4"/>
  <c r="B14" i="4"/>
  <c r="I14" i="4"/>
  <c r="B13" i="4"/>
  <c r="B12" i="4"/>
  <c r="B11" i="4"/>
  <c r="B10" i="4"/>
  <c r="B9" i="4"/>
  <c r="B8" i="4"/>
  <c r="B7" i="4"/>
  <c r="I20" i="3"/>
  <c r="I21" i="3"/>
  <c r="I16" i="3"/>
  <c r="I15" i="3"/>
  <c r="I17" i="3" l="1"/>
  <c r="I18" i="3" s="1"/>
  <c r="I22" i="3"/>
  <c r="I23" i="3" s="1"/>
  <c r="I16" i="4"/>
  <c r="I17" i="4" s="1"/>
  <c r="I21" i="4"/>
  <c r="I22" i="4" s="1"/>
  <c r="I18" i="1"/>
  <c r="I19" i="1" s="1"/>
  <c r="I21" i="1" s="1"/>
  <c r="I22" i="1" s="1"/>
  <c r="I15" i="1"/>
  <c r="I24" i="4" l="1"/>
  <c r="I23" i="4"/>
  <c r="I25" i="3"/>
  <c r="I24" i="3"/>
  <c r="C5" i="2" l="1"/>
  <c r="B8" i="1" s="1"/>
  <c r="C4" i="2"/>
  <c r="B7" i="1" l="1"/>
  <c r="C9" i="2"/>
  <c r="B12" i="1" s="1"/>
  <c r="C8" i="2"/>
  <c r="B11" i="1" s="1"/>
  <c r="C6" i="2"/>
  <c r="B9" i="1" s="1"/>
  <c r="C12" i="2"/>
  <c r="B15" i="1" s="1"/>
  <c r="I14" i="1" s="1"/>
  <c r="I16" i="1" s="1"/>
  <c r="C7" i="2"/>
  <c r="B10" i="1" s="1"/>
  <c r="C11" i="2"/>
  <c r="B14" i="1" s="1"/>
  <c r="C10" i="2"/>
  <c r="B13" i="1" s="1"/>
  <c r="I17" i="1" l="1"/>
  <c r="I24" i="1" s="1"/>
  <c r="I23" i="1"/>
</calcChain>
</file>

<file path=xl/sharedStrings.xml><?xml version="1.0" encoding="utf-8"?>
<sst xmlns="http://schemas.openxmlformats.org/spreadsheetml/2006/main" count="333" uniqueCount="102">
  <si>
    <t>基本料金</t>
    <rPh sb="0" eb="2">
      <t>キホン</t>
    </rPh>
    <rPh sb="2" eb="4">
      <t>リョウキン</t>
    </rPh>
    <phoneticPr fontId="2"/>
  </si>
  <si>
    <t>金額（円）</t>
    <rPh sb="0" eb="2">
      <t>キンガク</t>
    </rPh>
    <rPh sb="3" eb="4">
      <t>エン</t>
    </rPh>
    <phoneticPr fontId="2"/>
  </si>
  <si>
    <t>金額
（円）</t>
    <rPh sb="0" eb="2">
      <t>キンガク</t>
    </rPh>
    <rPh sb="4" eb="5">
      <t>エン</t>
    </rPh>
    <phoneticPr fontId="2"/>
  </si>
  <si>
    <t>メーターの口径
（㎜）</t>
    <rPh sb="5" eb="7">
      <t>コウケイ</t>
    </rPh>
    <phoneticPr fontId="2"/>
  </si>
  <si>
    <t>従量料金</t>
    <rPh sb="0" eb="2">
      <t>ジュウリョウ</t>
    </rPh>
    <rPh sb="2" eb="4">
      <t>リョウキン</t>
    </rPh>
    <phoneticPr fontId="2"/>
  </si>
  <si>
    <t>使用水量
（１ヶ月分）</t>
    <rPh sb="0" eb="2">
      <t>シヨウ</t>
    </rPh>
    <rPh sb="2" eb="4">
      <t>スイリョウ</t>
    </rPh>
    <rPh sb="8" eb="9">
      <t>ゲツ</t>
    </rPh>
    <rPh sb="9" eb="10">
      <t>ブン</t>
    </rPh>
    <phoneticPr fontId="2"/>
  </si>
  <si>
    <t>単価
（円/㎥）</t>
    <rPh sb="0" eb="2">
      <t>タンカ</t>
    </rPh>
    <rPh sb="4" eb="5">
      <t>エン</t>
    </rPh>
    <phoneticPr fontId="2"/>
  </si>
  <si>
    <t>水道料金表</t>
    <rPh sb="0" eb="2">
      <t>スイドウ</t>
    </rPh>
    <rPh sb="2" eb="4">
      <t>リョウキン</t>
    </rPh>
    <rPh sb="4" eb="5">
      <t>ヒョウ</t>
    </rPh>
    <phoneticPr fontId="2"/>
  </si>
  <si>
    <t>基本料金（税抜き）</t>
    <rPh sb="0" eb="2">
      <t>キホン</t>
    </rPh>
    <rPh sb="2" eb="4">
      <t>リョウキン</t>
    </rPh>
    <rPh sb="5" eb="6">
      <t>ゼイ</t>
    </rPh>
    <rPh sb="6" eb="7">
      <t>ヌ</t>
    </rPh>
    <phoneticPr fontId="2"/>
  </si>
  <si>
    <t>口径
（㎜）</t>
    <rPh sb="0" eb="2">
      <t>コウケイ</t>
    </rPh>
    <phoneticPr fontId="2"/>
  </si>
  <si>
    <t>R4限定
金額（円）</t>
    <rPh sb="5" eb="7">
      <t>キンガク</t>
    </rPh>
    <rPh sb="8" eb="9">
      <t>エン</t>
    </rPh>
    <phoneticPr fontId="2"/>
  </si>
  <si>
    <t>R5より
金額（円）</t>
    <rPh sb="5" eb="7">
      <t>キンガク</t>
    </rPh>
    <rPh sb="8" eb="9">
      <t>エン</t>
    </rPh>
    <phoneticPr fontId="2"/>
  </si>
  <si>
    <t>11㎥以上</t>
    <rPh sb="3" eb="5">
      <t>イジョウ</t>
    </rPh>
    <phoneticPr fontId="2"/>
  </si>
  <si>
    <t>20㎥まで</t>
    <phoneticPr fontId="2"/>
  </si>
  <si>
    <t>21㎥以上</t>
    <rPh sb="3" eb="5">
      <t>イジョウ</t>
    </rPh>
    <phoneticPr fontId="2"/>
  </si>
  <si>
    <t>基本料金
［10㎥まで］</t>
    <rPh sb="0" eb="2">
      <t>キホン</t>
    </rPh>
    <rPh sb="2" eb="4">
      <t>リョウキン</t>
    </rPh>
    <phoneticPr fontId="2"/>
  </si>
  <si>
    <t>従量料金
［１㎥あたり］</t>
    <rPh sb="0" eb="2">
      <t>ジュウリョウ</t>
    </rPh>
    <rPh sb="2" eb="4">
      <t>リョウキン</t>
    </rPh>
    <phoneticPr fontId="2"/>
  </si>
  <si>
    <t>101㎥以上</t>
    <rPh sb="4" eb="6">
      <t>イジョウ</t>
    </rPh>
    <phoneticPr fontId="2"/>
  </si>
  <si>
    <t>料金表シミュレーション</t>
    <rPh sb="0" eb="2">
      <t>リョウキン</t>
    </rPh>
    <rPh sb="2" eb="3">
      <t>ヒョウ</t>
    </rPh>
    <phoneticPr fontId="2"/>
  </si>
  <si>
    <t>※以下の条件項目に入力すると、水道料金及び下水道使用料金が計算できます。</t>
    <rPh sb="1" eb="3">
      <t>イカ</t>
    </rPh>
    <rPh sb="4" eb="6">
      <t>ジョウケン</t>
    </rPh>
    <rPh sb="6" eb="8">
      <t>コウモク</t>
    </rPh>
    <rPh sb="9" eb="11">
      <t>ニュウリョク</t>
    </rPh>
    <rPh sb="15" eb="17">
      <t>スイドウ</t>
    </rPh>
    <rPh sb="17" eb="19">
      <t>リョウキン</t>
    </rPh>
    <rPh sb="19" eb="20">
      <t>オヨ</t>
    </rPh>
    <rPh sb="21" eb="24">
      <t>ゲスイドウ</t>
    </rPh>
    <rPh sb="24" eb="27">
      <t>シヨウリョウ</t>
    </rPh>
    <rPh sb="27" eb="28">
      <t>キン</t>
    </rPh>
    <rPh sb="29" eb="31">
      <t>ケイサン</t>
    </rPh>
    <phoneticPr fontId="2"/>
  </si>
  <si>
    <t>使用状況の入力</t>
    <rPh sb="0" eb="2">
      <t>シヨウ</t>
    </rPh>
    <rPh sb="2" eb="4">
      <t>ジョウキョウ</t>
    </rPh>
    <rPh sb="5" eb="7">
      <t>ニュウリョク</t>
    </rPh>
    <phoneticPr fontId="2"/>
  </si>
  <si>
    <t>メーターの口径</t>
    <phoneticPr fontId="2"/>
  </si>
  <si>
    <t>㎜</t>
    <phoneticPr fontId="2"/>
  </si>
  <si>
    <t>条件</t>
    <rPh sb="0" eb="2">
      <t>ジョウケン</t>
    </rPh>
    <phoneticPr fontId="2"/>
  </si>
  <si>
    <t>月あたり使用水量</t>
    <rPh sb="0" eb="1">
      <t>ツキ</t>
    </rPh>
    <rPh sb="4" eb="6">
      <t>シヨウ</t>
    </rPh>
    <rPh sb="6" eb="8">
      <t>スイリョウ</t>
    </rPh>
    <phoneticPr fontId="2"/>
  </si>
  <si>
    <t>㎥</t>
    <phoneticPr fontId="2"/>
  </si>
  <si>
    <t>料金計算結果</t>
    <rPh sb="0" eb="2">
      <t>リョウキン</t>
    </rPh>
    <rPh sb="2" eb="4">
      <t>ケイサン</t>
    </rPh>
    <rPh sb="4" eb="6">
      <t>ケッカ</t>
    </rPh>
    <phoneticPr fontId="2"/>
  </si>
  <si>
    <t>水道料金</t>
    <rPh sb="0" eb="2">
      <t>スイドウ</t>
    </rPh>
    <rPh sb="2" eb="4">
      <t>リョウキン</t>
    </rPh>
    <phoneticPr fontId="2"/>
  </si>
  <si>
    <t>水道料金（税込み）</t>
    <rPh sb="0" eb="2">
      <t>スイドウ</t>
    </rPh>
    <rPh sb="2" eb="4">
      <t>リョウキン</t>
    </rPh>
    <rPh sb="5" eb="7">
      <t>ゼイコ</t>
    </rPh>
    <phoneticPr fontId="2"/>
  </si>
  <si>
    <t>（内消費税）</t>
    <rPh sb="1" eb="2">
      <t>ウチ</t>
    </rPh>
    <rPh sb="2" eb="5">
      <t>ショウヒゼイ</t>
    </rPh>
    <phoneticPr fontId="2"/>
  </si>
  <si>
    <t>（一般用　１ヶ月あたり、税抜き）</t>
    <rPh sb="1" eb="4">
      <t>イッパンヨウ</t>
    </rPh>
    <rPh sb="7" eb="8">
      <t>ゲツ</t>
    </rPh>
    <rPh sb="12" eb="13">
      <t>ゼイ</t>
    </rPh>
    <rPh sb="13" eb="14">
      <t>ヌ</t>
    </rPh>
    <phoneticPr fontId="2"/>
  </si>
  <si>
    <t>一般用</t>
    <rPh sb="0" eb="2">
      <t>イッパン</t>
    </rPh>
    <rPh sb="2" eb="3">
      <t>ヨウ</t>
    </rPh>
    <phoneticPr fontId="2"/>
  </si>
  <si>
    <t>10㎥まで</t>
    <phoneticPr fontId="2"/>
  </si>
  <si>
    <t>従量料金（税抜き）</t>
    <rPh sb="0" eb="2">
      <t>ジュウリョウ</t>
    </rPh>
    <rPh sb="2" eb="4">
      <t>リョウキン</t>
    </rPh>
    <phoneticPr fontId="2"/>
  </si>
  <si>
    <t>使用料金
（円/㎥）</t>
    <rPh sb="0" eb="3">
      <t>シヨウリョウ</t>
    </rPh>
    <rPh sb="3" eb="4">
      <t>キン</t>
    </rPh>
    <rPh sb="6" eb="7">
      <t>エン</t>
    </rPh>
    <phoneticPr fontId="2"/>
  </si>
  <si>
    <t>使用水量
（㎥）</t>
    <rPh sb="0" eb="2">
      <t>シヨウ</t>
    </rPh>
    <rPh sb="2" eb="4">
      <t>スイリョウ</t>
    </rPh>
    <phoneticPr fontId="2"/>
  </si>
  <si>
    <t>公衆浴場用</t>
    <rPh sb="0" eb="2">
      <t>コウシュウ</t>
    </rPh>
    <rPh sb="2" eb="4">
      <t>ヨクジョウ</t>
    </rPh>
    <rPh sb="4" eb="5">
      <t>ヨウ</t>
    </rPh>
    <phoneticPr fontId="2"/>
  </si>
  <si>
    <t>100㎥まで</t>
    <phoneticPr fontId="2"/>
  </si>
  <si>
    <t>R4より
金額（円）</t>
    <rPh sb="5" eb="7">
      <t>キンガク</t>
    </rPh>
    <rPh sb="8" eb="9">
      <t>エン</t>
    </rPh>
    <phoneticPr fontId="2"/>
  </si>
  <si>
    <t>円</t>
    <rPh sb="0" eb="1">
      <t>エン</t>
    </rPh>
    <phoneticPr fontId="2"/>
  </si>
  <si>
    <t>下水道</t>
    <rPh sb="0" eb="3">
      <t>ゲスイドウ</t>
    </rPh>
    <phoneticPr fontId="2"/>
  </si>
  <si>
    <t>現行
金額（円）</t>
    <rPh sb="0" eb="2">
      <t>ゲンコウ</t>
    </rPh>
    <rPh sb="3" eb="5">
      <t>キンガク</t>
    </rPh>
    <rPh sb="6" eb="7">
      <t>エン</t>
    </rPh>
    <phoneticPr fontId="2"/>
  </si>
  <si>
    <t>30㎥まで</t>
    <phoneticPr fontId="2"/>
  </si>
  <si>
    <t>31㎥以上</t>
    <rPh sb="3" eb="5">
      <t>イジョウ</t>
    </rPh>
    <phoneticPr fontId="2"/>
  </si>
  <si>
    <t>50㎥まで</t>
    <phoneticPr fontId="2"/>
  </si>
  <si>
    <t>51㎥以上</t>
    <rPh sb="3" eb="5">
      <t>イジョウ</t>
    </rPh>
    <phoneticPr fontId="2"/>
  </si>
  <si>
    <t>200㎥まで</t>
    <phoneticPr fontId="2"/>
  </si>
  <si>
    <t>201㎥以上</t>
    <rPh sb="4" eb="6">
      <t>イジョウ</t>
    </rPh>
    <phoneticPr fontId="2"/>
  </si>
  <si>
    <t>使用料　
下水道</t>
    <phoneticPr fontId="2"/>
  </si>
  <si>
    <t>下水道使用料料金表</t>
    <rPh sb="0" eb="1">
      <t>ゲ</t>
    </rPh>
    <rPh sb="1" eb="3">
      <t>スイドウ</t>
    </rPh>
    <rPh sb="3" eb="5">
      <t>シヨウ</t>
    </rPh>
    <rPh sb="6" eb="8">
      <t>リョウキン</t>
    </rPh>
    <rPh sb="8" eb="9">
      <t>ヒョウ</t>
    </rPh>
    <phoneticPr fontId="2"/>
  </si>
  <si>
    <t>［10㎥まで］</t>
    <phoneticPr fontId="2"/>
  </si>
  <si>
    <t>［１㎥あたり］</t>
    <phoneticPr fontId="2"/>
  </si>
  <si>
    <t>合計</t>
    <rPh sb="0" eb="2">
      <t>ゴウケイ</t>
    </rPh>
    <phoneticPr fontId="2"/>
  </si>
  <si>
    <t>下水道使用料（税込み）</t>
    <rPh sb="0" eb="1">
      <t>ゲ</t>
    </rPh>
    <rPh sb="1" eb="3">
      <t>スイドウ</t>
    </rPh>
    <rPh sb="3" eb="6">
      <t>シヨウリョウ</t>
    </rPh>
    <rPh sb="7" eb="9">
      <t>ゼイコ</t>
    </rPh>
    <phoneticPr fontId="2"/>
  </si>
  <si>
    <t>←使用した口径から算出される基本料金（10㎥まで）</t>
    <rPh sb="1" eb="3">
      <t>シヨウ</t>
    </rPh>
    <rPh sb="5" eb="7">
      <t>コウケイ</t>
    </rPh>
    <rPh sb="9" eb="11">
      <t>サンシュツ</t>
    </rPh>
    <rPh sb="14" eb="16">
      <t>キホン</t>
    </rPh>
    <rPh sb="16" eb="18">
      <t>リョウキン</t>
    </rPh>
    <phoneticPr fontId="2"/>
  </si>
  <si>
    <t>←使用した水量から算出される超過料金</t>
    <rPh sb="1" eb="3">
      <t>シヨウ</t>
    </rPh>
    <rPh sb="5" eb="7">
      <t>スイリョウ</t>
    </rPh>
    <rPh sb="9" eb="11">
      <t>サンシュツ</t>
    </rPh>
    <rPh sb="14" eb="16">
      <t>チョウカ</t>
    </rPh>
    <rPh sb="16" eb="18">
      <t>リョウキン</t>
    </rPh>
    <phoneticPr fontId="2"/>
  </si>
  <si>
    <t>←基本料金と従量料金の合計額（１円未満切捨）</t>
    <rPh sb="1" eb="3">
      <t>キホン</t>
    </rPh>
    <rPh sb="3" eb="5">
      <t>リョウキン</t>
    </rPh>
    <rPh sb="6" eb="10">
      <t>ジュウリョウリョウキン</t>
    </rPh>
    <rPh sb="11" eb="13">
      <t>ゴウケイ</t>
    </rPh>
    <rPh sb="13" eb="14">
      <t>ガク</t>
    </rPh>
    <phoneticPr fontId="2"/>
  </si>
  <si>
    <t>←水道料金×の10/110（１円未満切捨）</t>
    <rPh sb="1" eb="3">
      <t>スイドウ</t>
    </rPh>
    <rPh sb="3" eb="5">
      <t>リョウキン</t>
    </rPh>
    <phoneticPr fontId="2"/>
  </si>
  <si>
    <t>←下水道使用料×の10/110（１円未満切捨）</t>
    <rPh sb="1" eb="2">
      <t>ゲ</t>
    </rPh>
    <rPh sb="2" eb="4">
      <t>スイドウ</t>
    </rPh>
    <rPh sb="4" eb="7">
      <t>シヨウリョウ</t>
    </rPh>
    <phoneticPr fontId="2"/>
  </si>
  <si>
    <t>※　井戸水と水道を併用している場合の下水道使用料等については、別途お尋ねください。</t>
    <rPh sb="2" eb="5">
      <t>イドミズ</t>
    </rPh>
    <rPh sb="6" eb="8">
      <t>スイドウ</t>
    </rPh>
    <rPh sb="9" eb="11">
      <t>ヘイヨウ</t>
    </rPh>
    <rPh sb="15" eb="17">
      <t>バアイ</t>
    </rPh>
    <rPh sb="18" eb="21">
      <t>ゲスイドウ</t>
    </rPh>
    <rPh sb="21" eb="24">
      <t>シヨウリョウ</t>
    </rPh>
    <rPh sb="24" eb="25">
      <t>トウ</t>
    </rPh>
    <rPh sb="31" eb="33">
      <t>ベット</t>
    </rPh>
    <rPh sb="34" eb="35">
      <t>タズ</t>
    </rPh>
    <phoneticPr fontId="2"/>
  </si>
  <si>
    <t>※　積雪等の理由でメーター検針が確認できなかった場合など、使用料を概算で認定することがあります。</t>
    <rPh sb="2" eb="4">
      <t>セキセツ</t>
    </rPh>
    <rPh sb="4" eb="5">
      <t>トウ</t>
    </rPh>
    <rPh sb="6" eb="8">
      <t>リユウ</t>
    </rPh>
    <rPh sb="13" eb="15">
      <t>ケンシン</t>
    </rPh>
    <rPh sb="16" eb="18">
      <t>カクニン</t>
    </rPh>
    <rPh sb="24" eb="26">
      <t>バアイ</t>
    </rPh>
    <rPh sb="29" eb="32">
      <t>シヨウリョウ</t>
    </rPh>
    <rPh sb="33" eb="35">
      <t>ガイサン</t>
    </rPh>
    <rPh sb="36" eb="38">
      <t>ニンテイ</t>
    </rPh>
    <phoneticPr fontId="2"/>
  </si>
  <si>
    <t>　　その場合は上記の計算結果と料金が異なる場合があります。</t>
    <rPh sb="4" eb="6">
      <t>バアイ</t>
    </rPh>
    <rPh sb="7" eb="9">
      <t>ジョウキ</t>
    </rPh>
    <rPh sb="10" eb="12">
      <t>ケイサン</t>
    </rPh>
    <rPh sb="12" eb="14">
      <t>ケッカ</t>
    </rPh>
    <rPh sb="15" eb="17">
      <t>リョウキン</t>
    </rPh>
    <rPh sb="18" eb="19">
      <t>コト</t>
    </rPh>
    <rPh sb="21" eb="23">
      <t>バアイ</t>
    </rPh>
    <phoneticPr fontId="2"/>
  </si>
  <si>
    <t>上下水料金等合計（税込み）</t>
    <rPh sb="0" eb="1">
      <t>ジョウ</t>
    </rPh>
    <rPh sb="1" eb="3">
      <t>ゲスイ</t>
    </rPh>
    <rPh sb="3" eb="5">
      <t>リョウキン</t>
    </rPh>
    <rPh sb="5" eb="6">
      <t>トウ</t>
    </rPh>
    <rPh sb="6" eb="8">
      <t>ゴウケイ</t>
    </rPh>
    <rPh sb="9" eb="11">
      <t>ゼイコ</t>
    </rPh>
    <phoneticPr fontId="2"/>
  </si>
  <si>
    <r>
      <t>←水道メーターの</t>
    </r>
    <r>
      <rPr>
        <b/>
        <sz val="11"/>
        <color rgb="FFFF0000"/>
        <rFont val="游ゴシック"/>
        <family val="3"/>
        <charset val="128"/>
        <scheme val="minor"/>
      </rPr>
      <t>口径を選択</t>
    </r>
    <r>
      <rPr>
        <sz val="11"/>
        <color rgb="FFFF0000"/>
        <rFont val="游ゴシック"/>
        <family val="2"/>
        <charset val="128"/>
        <scheme val="minor"/>
      </rPr>
      <t>してください。</t>
    </r>
    <rPh sb="1" eb="3">
      <t>スイドウ</t>
    </rPh>
    <rPh sb="8" eb="10">
      <t>コウケイ</t>
    </rPh>
    <rPh sb="11" eb="13">
      <t>センタク</t>
    </rPh>
    <phoneticPr fontId="2"/>
  </si>
  <si>
    <r>
      <t>←１ヶ月あたりの使用する</t>
    </r>
    <r>
      <rPr>
        <b/>
        <sz val="11"/>
        <color rgb="FFFF0000"/>
        <rFont val="游ゴシック"/>
        <family val="3"/>
        <charset val="128"/>
        <scheme val="minor"/>
      </rPr>
      <t>水量を入力</t>
    </r>
    <r>
      <rPr>
        <sz val="11"/>
        <color rgb="FFFF0000"/>
        <rFont val="游ゴシック"/>
        <family val="3"/>
        <charset val="128"/>
        <scheme val="minor"/>
      </rPr>
      <t>してください。</t>
    </r>
    <rPh sb="3" eb="4">
      <t>ゲツ</t>
    </rPh>
    <rPh sb="8" eb="10">
      <t>シヨウ</t>
    </rPh>
    <rPh sb="12" eb="14">
      <t>スイリョウ</t>
    </rPh>
    <rPh sb="15" eb="17">
      <t>ニュウリョク</t>
    </rPh>
    <phoneticPr fontId="2"/>
  </si>
  <si>
    <t>有</t>
  </si>
  <si>
    <t>個別排水処理施設</t>
    <rPh sb="0" eb="2">
      <t>コベツ</t>
    </rPh>
    <rPh sb="2" eb="4">
      <t>ハイスイ</t>
    </rPh>
    <rPh sb="4" eb="8">
      <t>ショリシセツ</t>
    </rPh>
    <phoneticPr fontId="2"/>
  </si>
  <si>
    <t>無</t>
  </si>
  <si>
    <t>①公共下水道、特定環境保全公共下水道、農村下水道処理施設</t>
    <rPh sb="1" eb="6">
      <t>コウキョウゲスイドウ</t>
    </rPh>
    <rPh sb="7" eb="18">
      <t>トクテイカンキョウホゼンコウキョウゲスイドウ</t>
    </rPh>
    <rPh sb="19" eb="24">
      <t>ノウソンゲスイドウ</t>
    </rPh>
    <rPh sb="24" eb="28">
      <t>ショリシセツ</t>
    </rPh>
    <phoneticPr fontId="2"/>
  </si>
  <si>
    <t>②個別排水処理施設</t>
    <rPh sb="1" eb="3">
      <t>コベツ</t>
    </rPh>
    <rPh sb="3" eb="5">
      <t>ハイスイ</t>
    </rPh>
    <rPh sb="5" eb="7">
      <t>ショリ</t>
    </rPh>
    <rPh sb="7" eb="9">
      <t>シセツ</t>
    </rPh>
    <phoneticPr fontId="2"/>
  </si>
  <si>
    <t>計量器使用料</t>
    <rPh sb="0" eb="3">
      <t>ケイリョウキ</t>
    </rPh>
    <rPh sb="3" eb="6">
      <t>シヨウリョウ</t>
    </rPh>
    <phoneticPr fontId="2"/>
  </si>
  <si>
    <t>　１月１個につき</t>
    <rPh sb="2" eb="3">
      <t>ガツ</t>
    </rPh>
    <rPh sb="4" eb="5">
      <t>コ</t>
    </rPh>
    <phoneticPr fontId="2"/>
  </si>
  <si>
    <t>※処理施設に係る電気料金は、使用者の負担</t>
    <rPh sb="1" eb="5">
      <t>ショリシセツ</t>
    </rPh>
    <rPh sb="6" eb="7">
      <t>カカ</t>
    </rPh>
    <rPh sb="8" eb="12">
      <t>デンキリョウキン</t>
    </rPh>
    <rPh sb="14" eb="17">
      <t>シヨウシャ</t>
    </rPh>
    <rPh sb="18" eb="20">
      <t>フタン</t>
    </rPh>
    <phoneticPr fontId="2"/>
  </si>
  <si>
    <t>計測器の使用</t>
    <rPh sb="0" eb="3">
      <t>ケイソクキ</t>
    </rPh>
    <rPh sb="4" eb="6">
      <t>シヨウ</t>
    </rPh>
    <phoneticPr fontId="2"/>
  </si>
  <si>
    <r>
      <t>←計測器の使用があれば</t>
    </r>
    <r>
      <rPr>
        <b/>
        <sz val="11"/>
        <color rgb="FFFF0000"/>
        <rFont val="游ゴシック"/>
        <family val="3"/>
        <charset val="128"/>
        <scheme val="minor"/>
      </rPr>
      <t>”有”</t>
    </r>
    <r>
      <rPr>
        <sz val="11"/>
        <color rgb="FFFF0000"/>
        <rFont val="游ゴシック"/>
        <family val="3"/>
        <charset val="128"/>
        <scheme val="minor"/>
      </rPr>
      <t>を選んでください。</t>
    </r>
    <rPh sb="1" eb="4">
      <t>ケイソクキ</t>
    </rPh>
    <rPh sb="5" eb="7">
      <t>シヨウ</t>
    </rPh>
    <rPh sb="12" eb="13">
      <t>アリ</t>
    </rPh>
    <rPh sb="15" eb="16">
      <t>エラ</t>
    </rPh>
    <phoneticPr fontId="2"/>
  </si>
  <si>
    <t>計測器使用料金</t>
    <rPh sb="0" eb="3">
      <t>ケイソクキ</t>
    </rPh>
    <rPh sb="3" eb="6">
      <t>シヨウリョウ</t>
    </rPh>
    <rPh sb="5" eb="7">
      <t>リョウキン</t>
    </rPh>
    <phoneticPr fontId="2"/>
  </si>
  <si>
    <t>水道料金・下水道使用料計算シミュレーション①　（令和４年４月請求分からの適用）</t>
    <rPh sb="0" eb="2">
      <t>スイドウ</t>
    </rPh>
    <rPh sb="2" eb="4">
      <t>リョウキン</t>
    </rPh>
    <rPh sb="5" eb="8">
      <t>ゲスイドウ</t>
    </rPh>
    <rPh sb="8" eb="11">
      <t>シヨウリョウ</t>
    </rPh>
    <rPh sb="11" eb="13">
      <t>ケイサン</t>
    </rPh>
    <rPh sb="24" eb="26">
      <t>レイワ</t>
    </rPh>
    <rPh sb="27" eb="28">
      <t>ネン</t>
    </rPh>
    <rPh sb="29" eb="30">
      <t>ガツ</t>
    </rPh>
    <rPh sb="30" eb="32">
      <t>セイキュウ</t>
    </rPh>
    <rPh sb="32" eb="33">
      <t>ブン</t>
    </rPh>
    <rPh sb="36" eb="38">
      <t>テキヨウ</t>
    </rPh>
    <phoneticPr fontId="2"/>
  </si>
  <si>
    <t>水道料金・下水道使用料計算シミュレーション②　（令和４年４月請求分からの適用）</t>
    <rPh sb="0" eb="2">
      <t>スイドウ</t>
    </rPh>
    <rPh sb="2" eb="4">
      <t>リョウキン</t>
    </rPh>
    <rPh sb="5" eb="8">
      <t>ゲスイドウ</t>
    </rPh>
    <rPh sb="8" eb="11">
      <t>シヨウリョウ</t>
    </rPh>
    <rPh sb="11" eb="13">
      <t>ケイサン</t>
    </rPh>
    <rPh sb="24" eb="26">
      <t>レイワ</t>
    </rPh>
    <rPh sb="27" eb="28">
      <t>ネン</t>
    </rPh>
    <rPh sb="29" eb="30">
      <t>ガツ</t>
    </rPh>
    <rPh sb="30" eb="32">
      <t>セイキュウ</t>
    </rPh>
    <rPh sb="32" eb="33">
      <t>ブン</t>
    </rPh>
    <rPh sb="36" eb="38">
      <t>テキヨウ</t>
    </rPh>
    <phoneticPr fontId="2"/>
  </si>
  <si>
    <t>計量器使用料</t>
    <rPh sb="0" eb="6">
      <t>ケイリョウキシヨウリョウ</t>
    </rPh>
    <phoneticPr fontId="2"/>
  </si>
  <si>
    <t>１月１個につき</t>
    <phoneticPr fontId="2"/>
  </si>
  <si>
    <t>－</t>
    <phoneticPr fontId="2"/>
  </si>
  <si>
    <t>上水道（R4.４～）</t>
    <rPh sb="0" eb="2">
      <t>ジョウスイ</t>
    </rPh>
    <rPh sb="2" eb="3">
      <t>ドウ</t>
    </rPh>
    <phoneticPr fontId="2"/>
  </si>
  <si>
    <t>①公共下水道、特定環境保全公共下水道、農村下水道処理施設</t>
    <phoneticPr fontId="2"/>
  </si>
  <si>
    <t>②個別排水処理施設</t>
    <rPh sb="1" eb="3">
      <t>コベツ</t>
    </rPh>
    <rPh sb="3" eb="5">
      <t>ハイスイ</t>
    </rPh>
    <phoneticPr fontId="2"/>
  </si>
  <si>
    <t>№</t>
    <phoneticPr fontId="2"/>
  </si>
  <si>
    <t>種別</t>
    <rPh sb="0" eb="2">
      <t>シュベツ</t>
    </rPh>
    <phoneticPr fontId="2"/>
  </si>
  <si>
    <t>11～30㎥</t>
    <phoneticPr fontId="2"/>
  </si>
  <si>
    <t>31～50㎥</t>
    <phoneticPr fontId="2"/>
  </si>
  <si>
    <t>51～200㎥</t>
    <phoneticPr fontId="2"/>
  </si>
  <si>
    <t>201㎥～</t>
    <phoneticPr fontId="2"/>
  </si>
  <si>
    <t>①公共下水道、特定環境公共下水道、農村下水道</t>
    <rPh sb="1" eb="3">
      <t>コウキョウ</t>
    </rPh>
    <rPh sb="3" eb="6">
      <t>ゲスイドウ</t>
    </rPh>
    <rPh sb="7" eb="9">
      <t>トクテイ</t>
    </rPh>
    <rPh sb="9" eb="11">
      <t>カンキョウ</t>
    </rPh>
    <rPh sb="11" eb="13">
      <t>コウキョウ</t>
    </rPh>
    <rPh sb="13" eb="16">
      <t>ゲスイドウ</t>
    </rPh>
    <rPh sb="17" eb="19">
      <t>ノウソン</t>
    </rPh>
    <rPh sb="19" eb="22">
      <t>ゲスイドウ</t>
    </rPh>
    <phoneticPr fontId="2"/>
  </si>
  <si>
    <t>②個別排水処理施設</t>
    <rPh sb="1" eb="3">
      <t>コベツ</t>
    </rPh>
    <rPh sb="3" eb="5">
      <t>ハイスイ</t>
    </rPh>
    <rPh sb="5" eb="7">
      <t>ショリ</t>
    </rPh>
    <rPh sb="7" eb="9">
      <t>シセツ</t>
    </rPh>
    <phoneticPr fontId="2"/>
  </si>
  <si>
    <t>計測器使用の有無</t>
    <rPh sb="0" eb="3">
      <t>ケイソクキ</t>
    </rPh>
    <rPh sb="3" eb="5">
      <t>シヨウ</t>
    </rPh>
    <rPh sb="6" eb="8">
      <t>ウム</t>
    </rPh>
    <phoneticPr fontId="2"/>
  </si>
  <si>
    <t>下水道使用の有無</t>
    <rPh sb="0" eb="3">
      <t>ゲスイドウ</t>
    </rPh>
    <rPh sb="3" eb="5">
      <t>シヨウ</t>
    </rPh>
    <rPh sb="6" eb="8">
      <t>ウム</t>
    </rPh>
    <phoneticPr fontId="2"/>
  </si>
  <si>
    <r>
      <t>←下水道の使用があれば</t>
    </r>
    <r>
      <rPr>
        <b/>
        <sz val="11"/>
        <color rgb="FFFF0000"/>
        <rFont val="游ゴシック"/>
        <family val="3"/>
        <charset val="128"/>
        <scheme val="minor"/>
      </rPr>
      <t>”有”</t>
    </r>
    <r>
      <rPr>
        <sz val="11"/>
        <color rgb="FFFF0000"/>
        <rFont val="游ゴシック"/>
        <family val="3"/>
        <charset val="128"/>
        <scheme val="minor"/>
      </rPr>
      <t>を選んでください。</t>
    </r>
    <rPh sb="1" eb="4">
      <t>ゲスイドウ</t>
    </rPh>
    <rPh sb="5" eb="7">
      <t>シヨウ</t>
    </rPh>
    <rPh sb="12" eb="13">
      <t>アリ</t>
    </rPh>
    <rPh sb="15" eb="16">
      <t>エラ</t>
    </rPh>
    <phoneticPr fontId="2"/>
  </si>
  <si>
    <r>
      <t>←</t>
    </r>
    <r>
      <rPr>
        <u/>
        <sz val="11"/>
        <color rgb="FFFF0000"/>
        <rFont val="游ゴシック"/>
        <family val="3"/>
        <charset val="128"/>
        <scheme val="minor"/>
      </rPr>
      <t>個別排水処理施設</t>
    </r>
    <r>
      <rPr>
        <sz val="11"/>
        <color rgb="FFFF0000"/>
        <rFont val="游ゴシック"/>
        <family val="3"/>
        <charset val="128"/>
        <scheme val="minor"/>
      </rPr>
      <t>であれば</t>
    </r>
    <r>
      <rPr>
        <b/>
        <sz val="11"/>
        <color rgb="FFFF0000"/>
        <rFont val="游ゴシック"/>
        <family val="3"/>
        <charset val="128"/>
        <scheme val="minor"/>
      </rPr>
      <t>”有”</t>
    </r>
    <r>
      <rPr>
        <sz val="11"/>
        <color rgb="FFFF0000"/>
        <rFont val="游ゴシック"/>
        <family val="3"/>
        <charset val="128"/>
        <scheme val="minor"/>
      </rPr>
      <t>を選んでください。</t>
    </r>
    <rPh sb="1" eb="3">
      <t>コベツ</t>
    </rPh>
    <rPh sb="3" eb="5">
      <t>ハイスイ</t>
    </rPh>
    <rPh sb="5" eb="7">
      <t>ショリ</t>
    </rPh>
    <rPh sb="7" eb="9">
      <t>シセツ</t>
    </rPh>
    <rPh sb="14" eb="15">
      <t>アリ</t>
    </rPh>
    <rPh sb="17" eb="18">
      <t>エラ</t>
    </rPh>
    <phoneticPr fontId="2"/>
  </si>
  <si>
    <t>←市が貸し出している計測器の使用料金（１個として）</t>
    <rPh sb="1" eb="2">
      <t>シ</t>
    </rPh>
    <rPh sb="3" eb="4">
      <t>カ</t>
    </rPh>
    <rPh sb="5" eb="6">
      <t>ダ</t>
    </rPh>
    <rPh sb="10" eb="13">
      <t>ケイソクキ</t>
    </rPh>
    <rPh sb="14" eb="16">
      <t>シヨウ</t>
    </rPh>
    <rPh sb="16" eb="18">
      <t>リョウキン</t>
    </rPh>
    <rPh sb="20" eb="21">
      <t>コ</t>
    </rPh>
    <phoneticPr fontId="2"/>
  </si>
  <si>
    <t>水道料金・下水道使用料計算シミュレーション　（令和5年４月請求分からの適用）</t>
    <rPh sb="0" eb="2">
      <t>スイドウ</t>
    </rPh>
    <rPh sb="2" eb="4">
      <t>リョウキン</t>
    </rPh>
    <rPh sb="5" eb="8">
      <t>ゲスイドウ</t>
    </rPh>
    <rPh sb="8" eb="11">
      <t>シヨウリョウ</t>
    </rPh>
    <rPh sb="11" eb="13">
      <t>ケイサン</t>
    </rPh>
    <rPh sb="23" eb="25">
      <t>レイワ</t>
    </rPh>
    <rPh sb="26" eb="27">
      <t>ネン</t>
    </rPh>
    <rPh sb="28" eb="29">
      <t>ガツ</t>
    </rPh>
    <rPh sb="29" eb="31">
      <t>セイキュウ</t>
    </rPh>
    <rPh sb="31" eb="32">
      <t>ブン</t>
    </rPh>
    <rPh sb="35" eb="37">
      <t>テキヨウ</t>
    </rPh>
    <phoneticPr fontId="2"/>
  </si>
  <si>
    <t>←基本料金と従量料金の合計額</t>
    <rPh sb="1" eb="3">
      <t>キホン</t>
    </rPh>
    <rPh sb="3" eb="5">
      <t>リョウキン</t>
    </rPh>
    <rPh sb="6" eb="10">
      <t>ジュウリョウリョウキン</t>
    </rPh>
    <rPh sb="11" eb="13">
      <t>ゴウケイ</t>
    </rPh>
    <rPh sb="13" eb="14">
      <t>ガク</t>
    </rPh>
    <phoneticPr fontId="2"/>
  </si>
  <si>
    <t>←水道料金×の10/110</t>
    <rPh sb="1" eb="3">
      <t>スイドウ</t>
    </rPh>
    <rPh sb="3" eb="5">
      <t>リョウキン</t>
    </rPh>
    <phoneticPr fontId="2"/>
  </si>
  <si>
    <t>←下水道使用料×の10/110</t>
    <rPh sb="1" eb="2">
      <t>ゲ</t>
    </rPh>
    <rPh sb="2" eb="4">
      <t>スイドウ</t>
    </rPh>
    <rPh sb="4" eb="7">
      <t>シヨウリョウ</t>
    </rPh>
    <phoneticPr fontId="2"/>
  </si>
  <si>
    <t>←基本料金（10㎥まで）</t>
    <rPh sb="1" eb="3">
      <t>キホン</t>
    </rPh>
    <rPh sb="3" eb="5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</si>
</sst>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General&quot;円&quot;"/>
    <numFmt numFmtId="178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BIZ UDPゴシック"/>
      <family val="3"/>
      <charset val="128"/>
    </font>
    <font>
      <u/>
      <sz val="10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76" fontId="5" fillId="0" borderId="10" xfId="0" applyNumberFormat="1" applyFont="1" applyBorder="1">
      <alignment vertical="center"/>
    </xf>
    <xf numFmtId="0" fontId="5" fillId="0" borderId="15" xfId="0" applyFont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9" xfId="0" applyNumberFormat="1" applyBorder="1">
      <alignment vertical="center"/>
    </xf>
    <xf numFmtId="0" fontId="5" fillId="0" borderId="23" xfId="0" applyFont="1" applyBorder="1" applyAlignment="1">
      <alignment horizontal="center" vertical="center"/>
    </xf>
    <xf numFmtId="176" fontId="5" fillId="0" borderId="24" xfId="0" applyNumberFormat="1" applyFont="1" applyBorder="1">
      <alignment vertical="center"/>
    </xf>
    <xf numFmtId="0" fontId="5" fillId="0" borderId="25" xfId="0" applyFont="1" applyBorder="1">
      <alignment vertical="center"/>
    </xf>
    <xf numFmtId="0" fontId="0" fillId="0" borderId="27" xfId="0" applyBorder="1" applyAlignment="1">
      <alignment horizontal="center" vertical="center"/>
    </xf>
    <xf numFmtId="176" fontId="0" fillId="0" borderId="28" xfId="0" applyNumberFormat="1" applyBorder="1">
      <alignment vertical="center"/>
    </xf>
    <xf numFmtId="0" fontId="0" fillId="0" borderId="29" xfId="0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4" borderId="30" xfId="0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1" fillId="0" borderId="38" xfId="0" applyFont="1" applyBorder="1">
      <alignment vertical="center"/>
    </xf>
    <xf numFmtId="0" fontId="4" fillId="0" borderId="38" xfId="0" applyFont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5" fillId="5" borderId="31" xfId="0" applyFont="1" applyFill="1" applyBorder="1" applyAlignment="1" applyProtection="1">
      <alignment horizontal="center" vertical="center"/>
      <protection locked="0"/>
    </xf>
    <xf numFmtId="176" fontId="5" fillId="5" borderId="12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0" fillId="0" borderId="45" xfId="0" applyBorder="1">
      <alignment vertical="center"/>
    </xf>
    <xf numFmtId="0" fontId="0" fillId="0" borderId="12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0" fillId="4" borderId="4" xfId="0" applyFill="1" applyBorder="1" applyAlignment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0" fillId="0" borderId="46" xfId="0" applyBorder="1">
      <alignment vertical="center"/>
    </xf>
    <xf numFmtId="176" fontId="0" fillId="0" borderId="47" xfId="0" applyNumberFormat="1" applyBorder="1">
      <alignment vertical="center"/>
    </xf>
    <xf numFmtId="0" fontId="0" fillId="0" borderId="48" xfId="0" applyBorder="1">
      <alignment vertical="center"/>
    </xf>
    <xf numFmtId="177" fontId="0" fillId="0" borderId="7" xfId="0" applyNumberFormat="1" applyBorder="1">
      <alignment vertical="center"/>
    </xf>
    <xf numFmtId="0" fontId="8" fillId="0" borderId="0" xfId="0" applyFo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78" fontId="0" fillId="0" borderId="1" xfId="0" applyNumberFormat="1" applyBorder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>
      <alignment vertical="center"/>
    </xf>
    <xf numFmtId="176" fontId="0" fillId="0" borderId="45" xfId="0" applyNumberFormat="1" applyBorder="1">
      <alignment vertical="center"/>
    </xf>
    <xf numFmtId="0" fontId="0" fillId="0" borderId="12" xfId="0" applyBorder="1" applyAlignment="1">
      <alignment vertical="center"/>
    </xf>
    <xf numFmtId="176" fontId="0" fillId="0" borderId="12" xfId="0" applyNumberFormat="1" applyBorder="1">
      <alignment vertical="center"/>
    </xf>
    <xf numFmtId="0" fontId="0" fillId="6" borderId="1" xfId="0" applyFill="1" applyBorder="1" applyAlignment="1">
      <alignment horizontal="center" vertical="center" wrapText="1"/>
    </xf>
    <xf numFmtId="176" fontId="0" fillId="6" borderId="1" xfId="0" applyNumberFormat="1" applyFill="1" applyBorder="1">
      <alignment vertical="center"/>
    </xf>
    <xf numFmtId="0" fontId="11" fillId="0" borderId="0" xfId="0" applyFont="1">
      <alignment vertical="center"/>
    </xf>
    <xf numFmtId="178" fontId="9" fillId="0" borderId="0" xfId="0" applyNumberFormat="1" applyFont="1" applyFill="1" applyAlignment="1">
      <alignment horizontal="right" vertical="center"/>
    </xf>
    <xf numFmtId="0" fontId="0" fillId="7" borderId="1" xfId="0" applyFill="1" applyBorder="1" applyAlignment="1">
      <alignment horizontal="center" vertical="center" wrapText="1"/>
    </xf>
    <xf numFmtId="176" fontId="0" fillId="7" borderId="1" xfId="0" applyNumberFormat="1" applyFill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3" borderId="8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176" fontId="0" fillId="0" borderId="4" xfId="0" applyNumberFormat="1" applyBorder="1" applyAlignment="1">
      <alignment horizontal="right" vertical="center"/>
    </xf>
    <xf numFmtId="0" fontId="0" fillId="4" borderId="42" xfId="0" applyFill="1" applyBorder="1" applyAlignment="1">
      <alignment horizontal="center" vertical="center" textRotation="255"/>
    </xf>
    <xf numFmtId="0" fontId="0" fillId="4" borderId="43" xfId="0" applyFill="1" applyBorder="1" applyAlignment="1">
      <alignment horizontal="center" vertical="center" textRotation="255"/>
    </xf>
    <xf numFmtId="0" fontId="0" fillId="4" borderId="44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textRotation="255" wrapText="1"/>
    </xf>
    <xf numFmtId="0" fontId="0" fillId="3" borderId="21" xfId="0" applyFill="1" applyBorder="1" applyAlignment="1">
      <alignment horizontal="center" vertical="center" textRotation="255" wrapText="1"/>
    </xf>
    <xf numFmtId="0" fontId="0" fillId="3" borderId="27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/>
    </xf>
    <xf numFmtId="0" fontId="0" fillId="2" borderId="21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3019425</xdr:colOff>
      <xdr:row>1</xdr:row>
      <xdr:rowOff>57150</xdr:rowOff>
    </xdr:from>
    <xdr:to>
      <xdr:col>11</xdr:col>
      <xdr:colOff>0</xdr:colOff>
      <xdr:row>1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1775E8-788B-43DC-87D6-22295836E698}"/>
            </a:ext>
          </a:extLst>
        </xdr:cNvPr>
        <xdr:cNvSpPr txBox="1"/>
      </xdr:nvSpPr>
      <xdr:spPr>
        <a:xfrm>
          <a:off x="10220325" y="295275"/>
          <a:ext cx="828675" cy="4191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内　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3019425</xdr:colOff>
      <xdr:row>1</xdr:row>
      <xdr:rowOff>57150</xdr:rowOff>
    </xdr:from>
    <xdr:to>
      <xdr:col>11</xdr:col>
      <xdr:colOff>0</xdr:colOff>
      <xdr:row>1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90ECCB-E2A6-469F-BD77-38430C0F8050}"/>
            </a:ext>
          </a:extLst>
        </xdr:cNvPr>
        <xdr:cNvSpPr txBox="1"/>
      </xdr:nvSpPr>
      <xdr:spPr>
        <a:xfrm>
          <a:off x="10553700" y="323850"/>
          <a:ext cx="828675" cy="4191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内　税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3019425</xdr:colOff>
      <xdr:row>1</xdr:row>
      <xdr:rowOff>57150</xdr:rowOff>
    </xdr:from>
    <xdr:to>
      <xdr:col>11</xdr:col>
      <xdr:colOff>0</xdr:colOff>
      <xdr:row>1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ACFEA9-145E-4965-AF6C-E950C7E4C34C}"/>
            </a:ext>
          </a:extLst>
        </xdr:cNvPr>
        <xdr:cNvSpPr txBox="1"/>
      </xdr:nvSpPr>
      <xdr:spPr>
        <a:xfrm>
          <a:off x="10553700" y="323850"/>
          <a:ext cx="828675" cy="4191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内　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7E26-5081-47E8-96F7-D8026CD732CC}">
  <dimension ref="A1:M33"/>
  <sheetViews>
    <sheetView workbookViewId="0">
      <selection activeCell="D3" sqref="D3"/>
    </sheetView>
  </sheetViews>
  <sheetFormatPr defaultRowHeight="18.75" x14ac:dyDescent="0.4"/>
  <cols>
    <col min="1" max="1" width="11" bestFit="1" customWidth="1"/>
    <col min="2" max="2" width="7.125" bestFit="1" customWidth="1"/>
    <col min="3" max="3" width="13.875" customWidth="1"/>
    <col min="4" max="4" width="13.125" customWidth="1"/>
    <col min="5" max="5" width="9.5" customWidth="1"/>
    <col min="7" max="7" width="4.125" customWidth="1"/>
    <col min="8" max="8" width="11" bestFit="1" customWidth="1"/>
    <col min="9" max="9" width="7.125" bestFit="1" customWidth="1"/>
    <col min="10" max="10" width="13.875" customWidth="1"/>
    <col min="11" max="11" width="13.125" customWidth="1"/>
    <col min="12" max="12" width="9.5" customWidth="1"/>
  </cols>
  <sheetData>
    <row r="1" spans="1:6" x14ac:dyDescent="0.4">
      <c r="A1" t="s">
        <v>81</v>
      </c>
    </row>
    <row r="2" spans="1:6" x14ac:dyDescent="0.4">
      <c r="A2" s="107" t="s">
        <v>31</v>
      </c>
      <c r="B2" s="104" t="s">
        <v>8</v>
      </c>
      <c r="C2" s="106"/>
      <c r="D2" s="105"/>
      <c r="E2" s="104" t="s">
        <v>33</v>
      </c>
      <c r="F2" s="105"/>
    </row>
    <row r="3" spans="1:6" ht="37.5" x14ac:dyDescent="0.4">
      <c r="A3" s="108"/>
      <c r="B3" s="81" t="s">
        <v>9</v>
      </c>
      <c r="C3" s="96" t="s">
        <v>10</v>
      </c>
      <c r="D3" s="100" t="s">
        <v>11</v>
      </c>
      <c r="E3" s="81" t="s">
        <v>35</v>
      </c>
      <c r="F3" s="82" t="s">
        <v>34</v>
      </c>
    </row>
    <row r="4" spans="1:6" x14ac:dyDescent="0.4">
      <c r="A4" s="103" t="s">
        <v>32</v>
      </c>
      <c r="B4" s="88">
        <v>13</v>
      </c>
      <c r="C4" s="97">
        <f>D4</f>
        <v>1000</v>
      </c>
      <c r="D4" s="101">
        <v>1000</v>
      </c>
      <c r="E4" s="84" t="s">
        <v>12</v>
      </c>
      <c r="F4" s="102">
        <v>160</v>
      </c>
    </row>
    <row r="5" spans="1:6" x14ac:dyDescent="0.4">
      <c r="A5" s="103"/>
      <c r="B5" s="88">
        <v>20</v>
      </c>
      <c r="C5" s="97">
        <f>D5</f>
        <v>1000</v>
      </c>
      <c r="D5" s="101">
        <v>1000</v>
      </c>
      <c r="E5" s="85" t="s">
        <v>13</v>
      </c>
      <c r="F5" s="102"/>
    </row>
    <row r="6" spans="1:6" x14ac:dyDescent="0.4">
      <c r="A6" s="103"/>
      <c r="B6" s="88">
        <v>25</v>
      </c>
      <c r="C6" s="97">
        <f>$C$4+(D6-$C$4)/2</f>
        <v>1215</v>
      </c>
      <c r="D6" s="101">
        <v>1430</v>
      </c>
      <c r="E6" s="80" t="s">
        <v>14</v>
      </c>
      <c r="F6" s="78">
        <v>190</v>
      </c>
    </row>
    <row r="7" spans="1:6" x14ac:dyDescent="0.4">
      <c r="A7" s="103"/>
      <c r="B7" s="88">
        <v>30</v>
      </c>
      <c r="C7" s="97">
        <f t="shared" ref="C7:C12" si="0">$C$4+(D7-$C$4)/2</f>
        <v>1720</v>
      </c>
      <c r="D7" s="101">
        <v>2440</v>
      </c>
    </row>
    <row r="8" spans="1:6" x14ac:dyDescent="0.4">
      <c r="A8" s="103"/>
      <c r="B8" s="88">
        <v>40</v>
      </c>
      <c r="C8" s="97">
        <f t="shared" si="0"/>
        <v>1860</v>
      </c>
      <c r="D8" s="101">
        <v>2720</v>
      </c>
    </row>
    <row r="9" spans="1:6" x14ac:dyDescent="0.4">
      <c r="A9" s="103"/>
      <c r="B9" s="88">
        <v>50</v>
      </c>
      <c r="C9" s="97">
        <f t="shared" si="0"/>
        <v>3660</v>
      </c>
      <c r="D9" s="101">
        <v>6320</v>
      </c>
    </row>
    <row r="10" spans="1:6" x14ac:dyDescent="0.4">
      <c r="A10" s="103"/>
      <c r="B10" s="88">
        <v>65</v>
      </c>
      <c r="C10" s="97">
        <f t="shared" si="0"/>
        <v>4620</v>
      </c>
      <c r="D10" s="101">
        <v>8240</v>
      </c>
    </row>
    <row r="11" spans="1:6" x14ac:dyDescent="0.4">
      <c r="A11" s="103"/>
      <c r="B11" s="88">
        <v>75</v>
      </c>
      <c r="C11" s="97">
        <f t="shared" si="0"/>
        <v>5480</v>
      </c>
      <c r="D11" s="101">
        <v>9960</v>
      </c>
    </row>
    <row r="12" spans="1:6" x14ac:dyDescent="0.4">
      <c r="A12" s="103"/>
      <c r="B12" s="88">
        <v>100</v>
      </c>
      <c r="C12" s="97">
        <f t="shared" si="0"/>
        <v>6015</v>
      </c>
      <c r="D12" s="101">
        <v>11030</v>
      </c>
    </row>
    <row r="14" spans="1:6" x14ac:dyDescent="0.4">
      <c r="A14" s="103" t="s">
        <v>36</v>
      </c>
      <c r="B14" s="103" t="s">
        <v>8</v>
      </c>
      <c r="C14" s="103"/>
      <c r="D14" s="103"/>
      <c r="E14" s="104" t="s">
        <v>33</v>
      </c>
      <c r="F14" s="105"/>
    </row>
    <row r="15" spans="1:6" ht="37.5" x14ac:dyDescent="0.4">
      <c r="A15" s="103"/>
      <c r="B15" s="81" t="s">
        <v>9</v>
      </c>
      <c r="C15" s="81" t="s">
        <v>38</v>
      </c>
      <c r="D15" s="81" t="s">
        <v>11</v>
      </c>
      <c r="E15" s="81" t="s">
        <v>35</v>
      </c>
      <c r="F15" s="82" t="s">
        <v>34</v>
      </c>
    </row>
    <row r="16" spans="1:6" x14ac:dyDescent="0.4">
      <c r="A16" s="86" t="s">
        <v>37</v>
      </c>
      <c r="B16" s="79" t="s">
        <v>80</v>
      </c>
      <c r="C16" s="83">
        <v>12000</v>
      </c>
      <c r="D16" s="83">
        <v>12000</v>
      </c>
      <c r="E16" s="80" t="s">
        <v>17</v>
      </c>
      <c r="F16" s="87">
        <v>160</v>
      </c>
    </row>
    <row r="17" spans="1:13" x14ac:dyDescent="0.4">
      <c r="A17" s="4"/>
      <c r="C17" s="3"/>
      <c r="D17" s="3"/>
      <c r="F17" s="4"/>
      <c r="H17" s="4"/>
      <c r="J17" s="3"/>
      <c r="K17" s="3"/>
      <c r="M17" s="4"/>
    </row>
    <row r="18" spans="1:13" x14ac:dyDescent="0.4">
      <c r="A18" s="4" t="s">
        <v>40</v>
      </c>
      <c r="B18" t="s">
        <v>82</v>
      </c>
      <c r="C18" s="3"/>
      <c r="D18" s="3"/>
      <c r="F18" s="2"/>
      <c r="H18" s="4" t="s">
        <v>40</v>
      </c>
      <c r="I18" t="s">
        <v>83</v>
      </c>
      <c r="J18" s="3"/>
      <c r="K18" s="3"/>
      <c r="M18" s="2"/>
    </row>
    <row r="19" spans="1:13" x14ac:dyDescent="0.4">
      <c r="A19" s="103" t="s">
        <v>31</v>
      </c>
      <c r="B19" s="103" t="s">
        <v>8</v>
      </c>
      <c r="C19" s="103"/>
      <c r="D19" s="104"/>
      <c r="E19" s="104" t="s">
        <v>33</v>
      </c>
      <c r="F19" s="105"/>
      <c r="H19" s="103" t="s">
        <v>31</v>
      </c>
      <c r="I19" s="103" t="s">
        <v>8</v>
      </c>
      <c r="J19" s="103"/>
      <c r="K19" s="104"/>
      <c r="L19" s="104" t="s">
        <v>33</v>
      </c>
      <c r="M19" s="105"/>
    </row>
    <row r="20" spans="1:13" ht="37.5" x14ac:dyDescent="0.4">
      <c r="A20" s="103"/>
      <c r="B20" s="89"/>
      <c r="C20" s="90"/>
      <c r="D20" s="90" t="s">
        <v>41</v>
      </c>
      <c r="E20" s="81" t="s">
        <v>35</v>
      </c>
      <c r="F20" s="82" t="s">
        <v>34</v>
      </c>
      <c r="H20" s="103"/>
      <c r="I20" s="89"/>
      <c r="J20" s="90"/>
      <c r="K20" s="90" t="s">
        <v>41</v>
      </c>
      <c r="L20" s="81" t="s">
        <v>35</v>
      </c>
      <c r="M20" s="82" t="s">
        <v>34</v>
      </c>
    </row>
    <row r="21" spans="1:13" x14ac:dyDescent="0.4">
      <c r="A21" s="86" t="s">
        <v>32</v>
      </c>
      <c r="B21" s="92"/>
      <c r="C21" s="93"/>
      <c r="D21" s="93">
        <v>2000</v>
      </c>
      <c r="E21" s="84" t="s">
        <v>12</v>
      </c>
      <c r="F21" s="102">
        <v>110</v>
      </c>
      <c r="H21" s="86" t="s">
        <v>32</v>
      </c>
      <c r="I21" s="92"/>
      <c r="J21" s="93"/>
      <c r="K21" s="93">
        <v>1800</v>
      </c>
      <c r="L21" s="84" t="s">
        <v>12</v>
      </c>
      <c r="M21" s="102">
        <v>90</v>
      </c>
    </row>
    <row r="22" spans="1:13" x14ac:dyDescent="0.4">
      <c r="A22" s="4"/>
      <c r="C22" s="3"/>
      <c r="D22" s="3"/>
      <c r="E22" s="85" t="s">
        <v>42</v>
      </c>
      <c r="F22" s="102"/>
      <c r="H22" s="4"/>
      <c r="J22" s="3"/>
      <c r="K22" s="3"/>
      <c r="L22" s="85" t="s">
        <v>42</v>
      </c>
      <c r="M22" s="102"/>
    </row>
    <row r="23" spans="1:13" x14ac:dyDescent="0.4">
      <c r="A23" s="4"/>
      <c r="C23" s="3"/>
      <c r="D23" s="3"/>
      <c r="E23" s="84" t="s">
        <v>43</v>
      </c>
      <c r="F23" s="102">
        <v>150</v>
      </c>
      <c r="H23" s="4"/>
      <c r="J23" s="3"/>
      <c r="K23" s="3"/>
      <c r="L23" s="84" t="s">
        <v>43</v>
      </c>
      <c r="M23" s="102">
        <v>130</v>
      </c>
    </row>
    <row r="24" spans="1:13" x14ac:dyDescent="0.4">
      <c r="A24" s="4"/>
      <c r="C24" s="3"/>
      <c r="D24" s="3"/>
      <c r="E24" s="85" t="s">
        <v>44</v>
      </c>
      <c r="F24" s="102"/>
      <c r="H24" s="4"/>
      <c r="J24" s="3"/>
      <c r="K24" s="3"/>
      <c r="L24" s="85" t="s">
        <v>44</v>
      </c>
      <c r="M24" s="102"/>
    </row>
    <row r="25" spans="1:13" x14ac:dyDescent="0.4">
      <c r="A25" s="4"/>
      <c r="C25" s="3"/>
      <c r="D25" s="3"/>
      <c r="E25" s="84" t="s">
        <v>45</v>
      </c>
      <c r="F25" s="102">
        <v>200</v>
      </c>
      <c r="H25" s="4"/>
      <c r="J25" s="3"/>
      <c r="K25" s="3"/>
      <c r="L25" s="84" t="s">
        <v>45</v>
      </c>
      <c r="M25" s="102">
        <v>180</v>
      </c>
    </row>
    <row r="26" spans="1:13" x14ac:dyDescent="0.4">
      <c r="A26" s="4"/>
      <c r="C26" s="3"/>
      <c r="D26" s="3"/>
      <c r="E26" s="85" t="s">
        <v>46</v>
      </c>
      <c r="F26" s="102"/>
      <c r="H26" s="4"/>
      <c r="J26" s="3"/>
      <c r="K26" s="3"/>
      <c r="L26" s="85" t="s">
        <v>46</v>
      </c>
      <c r="M26" s="102"/>
    </row>
    <row r="27" spans="1:13" x14ac:dyDescent="0.4">
      <c r="A27" s="4"/>
      <c r="C27" s="3"/>
      <c r="D27" s="3"/>
      <c r="E27" s="80" t="s">
        <v>47</v>
      </c>
      <c r="F27" s="78">
        <v>270</v>
      </c>
      <c r="H27" s="4"/>
      <c r="J27" s="3"/>
      <c r="K27" s="3"/>
      <c r="L27" s="80" t="s">
        <v>47</v>
      </c>
      <c r="M27" s="78">
        <v>250</v>
      </c>
    </row>
    <row r="28" spans="1:13" x14ac:dyDescent="0.4">
      <c r="A28" s="4"/>
      <c r="C28" s="3"/>
      <c r="D28" s="3"/>
      <c r="H28" s="4"/>
      <c r="J28" s="3"/>
      <c r="K28" s="3"/>
    </row>
    <row r="29" spans="1:13" x14ac:dyDescent="0.4">
      <c r="A29" s="94" t="s">
        <v>78</v>
      </c>
      <c r="B29" s="68"/>
      <c r="C29" s="95" t="s">
        <v>79</v>
      </c>
      <c r="D29" s="93"/>
      <c r="E29" s="68"/>
      <c r="F29" s="76">
        <v>200</v>
      </c>
    </row>
    <row r="31" spans="1:13" x14ac:dyDescent="0.4">
      <c r="A31" s="103" t="s">
        <v>36</v>
      </c>
      <c r="B31" s="103" t="s">
        <v>8</v>
      </c>
      <c r="C31" s="103"/>
      <c r="D31" s="103"/>
      <c r="E31" s="104" t="s">
        <v>33</v>
      </c>
      <c r="F31" s="105"/>
    </row>
    <row r="32" spans="1:13" ht="37.5" x14ac:dyDescent="0.4">
      <c r="A32" s="103"/>
      <c r="B32" s="89"/>
      <c r="C32" s="90"/>
      <c r="D32" s="91" t="s">
        <v>41</v>
      </c>
      <c r="E32" s="81" t="s">
        <v>35</v>
      </c>
      <c r="F32" s="82" t="s">
        <v>34</v>
      </c>
    </row>
    <row r="33" spans="1:6" x14ac:dyDescent="0.4">
      <c r="A33" s="86" t="s">
        <v>32</v>
      </c>
      <c r="B33" s="92"/>
      <c r="C33" s="93"/>
      <c r="D33" s="70">
        <v>2000</v>
      </c>
      <c r="E33" s="80" t="s">
        <v>14</v>
      </c>
      <c r="F33" s="87">
        <v>10</v>
      </c>
    </row>
  </sheetData>
  <mergeCells count="23">
    <mergeCell ref="E2:F2"/>
    <mergeCell ref="A31:A32"/>
    <mergeCell ref="B31:D31"/>
    <mergeCell ref="E31:F31"/>
    <mergeCell ref="E19:F19"/>
    <mergeCell ref="E14:F14"/>
    <mergeCell ref="B2:D2"/>
    <mergeCell ref="A2:A3"/>
    <mergeCell ref="A14:A15"/>
    <mergeCell ref="B14:D14"/>
    <mergeCell ref="A19:A20"/>
    <mergeCell ref="B19:D19"/>
    <mergeCell ref="A4:A12"/>
    <mergeCell ref="F4:F5"/>
    <mergeCell ref="F21:F22"/>
    <mergeCell ref="F23:F24"/>
    <mergeCell ref="F25:F26"/>
    <mergeCell ref="M21:M22"/>
    <mergeCell ref="M23:M24"/>
    <mergeCell ref="M25:M26"/>
    <mergeCell ref="H19:H20"/>
    <mergeCell ref="I19:K19"/>
    <mergeCell ref="L19:M1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50389-969A-4174-9274-57857B114265}">
  <sheetPr>
    <tabColor rgb="FFFFCCFF"/>
  </sheetPr>
  <dimension ref="A1:G3"/>
  <sheetViews>
    <sheetView workbookViewId="0"/>
  </sheetViews>
  <sheetFormatPr defaultRowHeight="18.75" x14ac:dyDescent="0.4"/>
  <cols>
    <col min="1" max="1" width="3.375" bestFit="1" customWidth="1"/>
    <col min="2" max="2" width="13" bestFit="1" customWidth="1"/>
    <col min="3" max="3" width="9" bestFit="1" customWidth="1"/>
    <col min="4" max="5" width="9.25" bestFit="1" customWidth="1"/>
    <col min="6" max="6" width="10.25" bestFit="1" customWidth="1"/>
    <col min="7" max="7" width="8.25" bestFit="1" customWidth="1"/>
  </cols>
  <sheetData>
    <row r="1" spans="1:7" x14ac:dyDescent="0.4">
      <c r="A1" s="80" t="s">
        <v>84</v>
      </c>
      <c r="B1" s="80" t="s">
        <v>85</v>
      </c>
      <c r="C1" s="80" t="s">
        <v>0</v>
      </c>
      <c r="D1" s="80" t="s">
        <v>86</v>
      </c>
      <c r="E1" s="80" t="s">
        <v>87</v>
      </c>
      <c r="F1" s="80" t="s">
        <v>88</v>
      </c>
      <c r="G1" s="80" t="s">
        <v>89</v>
      </c>
    </row>
    <row r="2" spans="1:7" x14ac:dyDescent="0.4">
      <c r="A2" s="80">
        <v>1</v>
      </c>
      <c r="B2" s="80" t="s">
        <v>90</v>
      </c>
      <c r="C2" s="83">
        <v>2000</v>
      </c>
      <c r="D2" s="83">
        <v>110</v>
      </c>
      <c r="E2" s="83">
        <v>150</v>
      </c>
      <c r="F2" s="83">
        <v>200</v>
      </c>
      <c r="G2" s="83">
        <v>270</v>
      </c>
    </row>
    <row r="3" spans="1:7" x14ac:dyDescent="0.4">
      <c r="A3" s="80">
        <v>2</v>
      </c>
      <c r="B3" s="80" t="s">
        <v>91</v>
      </c>
      <c r="C3" s="83">
        <v>1800</v>
      </c>
      <c r="D3" s="83">
        <v>90</v>
      </c>
      <c r="E3" s="83">
        <v>130</v>
      </c>
      <c r="F3" s="83">
        <v>180</v>
      </c>
      <c r="G3" s="83">
        <v>250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4F0B-122D-472F-95C1-93972154C309}">
  <sheetPr>
    <tabColor rgb="FFFFFF00"/>
    <pageSetUpPr fitToPage="1"/>
  </sheetPr>
  <dimension ref="A1:L32"/>
  <sheetViews>
    <sheetView showGridLines="0" workbookViewId="0">
      <selection activeCell="I8" sqref="I8"/>
    </sheetView>
  </sheetViews>
  <sheetFormatPr defaultRowHeight="18.75" x14ac:dyDescent="0.4"/>
  <cols>
    <col min="1" max="1" width="15.125" bestFit="1" customWidth="1"/>
    <col min="3" max="3" width="12.875" customWidth="1"/>
    <col min="5" max="6" width="3.625" customWidth="1"/>
    <col min="7" max="7" width="5.875" customWidth="1"/>
    <col min="8" max="8" width="27.875" bestFit="1" customWidth="1"/>
    <col min="9" max="9" width="8.5" bestFit="1" customWidth="1"/>
    <col min="10" max="10" width="3.375" bestFit="1" customWidth="1"/>
    <col min="11" max="11" width="50.5" bestFit="1" customWidth="1"/>
    <col min="12" max="12" width="3.625" customWidth="1"/>
  </cols>
  <sheetData>
    <row r="1" spans="1:12" ht="21" x14ac:dyDescent="0.4">
      <c r="A1" s="109" t="s">
        <v>76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41.25" customHeight="1" x14ac:dyDescent="0.4">
      <c r="A2" s="1"/>
    </row>
    <row r="3" spans="1:12" x14ac:dyDescent="0.4">
      <c r="A3" s="1" t="s">
        <v>7</v>
      </c>
      <c r="F3" s="48"/>
      <c r="G3" s="49"/>
      <c r="H3" s="49"/>
      <c r="I3" s="49"/>
      <c r="J3" s="49"/>
      <c r="K3" s="50"/>
    </row>
    <row r="4" spans="1:12" x14ac:dyDescent="0.4">
      <c r="D4" s="2" t="s">
        <v>30</v>
      </c>
      <c r="F4" s="51"/>
      <c r="G4" s="17" t="s">
        <v>18</v>
      </c>
      <c r="H4" s="18"/>
      <c r="I4" s="18"/>
      <c r="J4" s="18"/>
      <c r="K4" s="52"/>
    </row>
    <row r="5" spans="1:12" ht="37.5" customHeight="1" x14ac:dyDescent="0.4">
      <c r="A5" s="118" t="s">
        <v>15</v>
      </c>
      <c r="B5" s="119"/>
      <c r="C5" s="118" t="s">
        <v>16</v>
      </c>
      <c r="D5" s="119"/>
      <c r="F5" s="51"/>
      <c r="G5" s="20" t="s">
        <v>19</v>
      </c>
      <c r="H5" s="18"/>
      <c r="I5" s="18"/>
      <c r="J5" s="18"/>
      <c r="K5" s="52"/>
    </row>
    <row r="6" spans="1:12" ht="37.5" x14ac:dyDescent="0.4">
      <c r="A6" s="23" t="s">
        <v>3</v>
      </c>
      <c r="B6" s="23" t="s">
        <v>2</v>
      </c>
      <c r="C6" s="23" t="s">
        <v>5</v>
      </c>
      <c r="D6" s="23" t="s">
        <v>6</v>
      </c>
      <c r="F6" s="51"/>
      <c r="G6" s="18"/>
      <c r="H6" s="18"/>
      <c r="I6" s="18"/>
      <c r="J6" s="18"/>
      <c r="K6" s="52"/>
    </row>
    <row r="7" spans="1:12" ht="19.5" thickBot="1" x14ac:dyDescent="0.45">
      <c r="A7" s="9">
        <v>13</v>
      </c>
      <c r="B7" s="10">
        <f>料金表!C4</f>
        <v>1000</v>
      </c>
      <c r="C7" s="5" t="s">
        <v>12</v>
      </c>
      <c r="D7" s="102">
        <v>160</v>
      </c>
      <c r="F7" s="51"/>
      <c r="G7" s="44" t="s">
        <v>20</v>
      </c>
      <c r="H7" s="18"/>
      <c r="I7" s="18"/>
      <c r="J7" s="18"/>
      <c r="K7" s="52"/>
    </row>
    <row r="8" spans="1:12" ht="18.75" customHeight="1" x14ac:dyDescent="0.4">
      <c r="A8" s="28">
        <v>20</v>
      </c>
      <c r="B8" s="29">
        <f>料金表!C5</f>
        <v>1000</v>
      </c>
      <c r="C8" s="31" t="s">
        <v>13</v>
      </c>
      <c r="D8" s="120"/>
      <c r="F8" s="51"/>
      <c r="G8" s="127" t="s">
        <v>23</v>
      </c>
      <c r="H8" s="45" t="s">
        <v>21</v>
      </c>
      <c r="I8" s="58">
        <v>25</v>
      </c>
      <c r="J8" s="46" t="s">
        <v>22</v>
      </c>
      <c r="K8" s="53" t="s">
        <v>63</v>
      </c>
    </row>
    <row r="9" spans="1:12" x14ac:dyDescent="0.4">
      <c r="A9" s="28">
        <v>25</v>
      </c>
      <c r="B9" s="29">
        <f>料金表!C6</f>
        <v>1215</v>
      </c>
      <c r="C9" s="121" t="s">
        <v>14</v>
      </c>
      <c r="D9" s="122">
        <v>190</v>
      </c>
      <c r="F9" s="51"/>
      <c r="G9" s="128"/>
      <c r="H9" s="27" t="s">
        <v>24</v>
      </c>
      <c r="I9" s="59">
        <v>36</v>
      </c>
      <c r="J9" s="47" t="s">
        <v>25</v>
      </c>
      <c r="K9" s="54" t="s">
        <v>64</v>
      </c>
    </row>
    <row r="10" spans="1:12" x14ac:dyDescent="0.4">
      <c r="A10" s="28">
        <v>30</v>
      </c>
      <c r="B10" s="29">
        <f>料金表!C7</f>
        <v>1720</v>
      </c>
      <c r="C10" s="103"/>
      <c r="D10" s="102"/>
      <c r="F10" s="51"/>
      <c r="G10" s="128"/>
      <c r="H10" s="27" t="s">
        <v>93</v>
      </c>
      <c r="I10" s="67" t="s">
        <v>65</v>
      </c>
      <c r="J10" s="47"/>
      <c r="K10" s="54" t="s">
        <v>94</v>
      </c>
    </row>
    <row r="11" spans="1:12" ht="19.5" thickBot="1" x14ac:dyDescent="0.45">
      <c r="A11" s="28">
        <v>40</v>
      </c>
      <c r="B11" s="29">
        <f>料金表!C8</f>
        <v>1860</v>
      </c>
      <c r="D11" s="3"/>
      <c r="F11" s="51"/>
      <c r="G11" s="129"/>
      <c r="H11" s="65" t="s">
        <v>92</v>
      </c>
      <c r="I11" s="66" t="s">
        <v>67</v>
      </c>
      <c r="J11" s="42"/>
      <c r="K11" s="54" t="s">
        <v>74</v>
      </c>
    </row>
    <row r="12" spans="1:12" x14ac:dyDescent="0.4">
      <c r="A12" s="28">
        <v>50</v>
      </c>
      <c r="B12" s="29">
        <f>料金表!C9</f>
        <v>3660</v>
      </c>
      <c r="D12" s="3"/>
      <c r="F12" s="51"/>
      <c r="G12" s="21"/>
      <c r="H12" s="22"/>
      <c r="I12" s="18"/>
      <c r="J12" s="18"/>
      <c r="K12" s="52"/>
    </row>
    <row r="13" spans="1:12" ht="18.75" customHeight="1" x14ac:dyDescent="0.4">
      <c r="A13" s="28">
        <v>65</v>
      </c>
      <c r="B13" s="29">
        <f>料金表!C10</f>
        <v>4620</v>
      </c>
      <c r="D13" s="3"/>
      <c r="F13" s="51"/>
      <c r="G13" s="43" t="s">
        <v>26</v>
      </c>
      <c r="H13" s="22"/>
      <c r="I13" s="18"/>
      <c r="J13" s="18"/>
      <c r="K13" s="52"/>
    </row>
    <row r="14" spans="1:12" x14ac:dyDescent="0.4">
      <c r="A14" s="28">
        <v>75</v>
      </c>
      <c r="B14" s="29">
        <f>料金表!C11</f>
        <v>5480</v>
      </c>
      <c r="D14" s="3"/>
      <c r="F14" s="51"/>
      <c r="G14" s="111" t="s">
        <v>27</v>
      </c>
      <c r="H14" s="5" t="s">
        <v>0</v>
      </c>
      <c r="I14" s="11">
        <f>VLOOKUP(I8,A7:B15,2)</f>
        <v>1215</v>
      </c>
      <c r="J14" s="14" t="s">
        <v>39</v>
      </c>
      <c r="K14" s="52" t="s">
        <v>54</v>
      </c>
    </row>
    <row r="15" spans="1:12" x14ac:dyDescent="0.4">
      <c r="A15" s="7">
        <v>100</v>
      </c>
      <c r="B15" s="8">
        <f>料金表!C12</f>
        <v>6015</v>
      </c>
      <c r="D15" s="3"/>
      <c r="F15" s="51"/>
      <c r="G15" s="111"/>
      <c r="H15" s="32" t="s">
        <v>4</v>
      </c>
      <c r="I15" s="12">
        <f>IF(I9&lt;=10,0,IF(I9&lt;=20,(I9-10)*$D$7,IF(I9&gt;=21,10*$D$7+(I9-20)*$D$9)))</f>
        <v>4640</v>
      </c>
      <c r="J15" s="15" t="s">
        <v>39</v>
      </c>
      <c r="K15" s="52" t="s">
        <v>55</v>
      </c>
    </row>
    <row r="16" spans="1:12" x14ac:dyDescent="0.4">
      <c r="F16" s="51"/>
      <c r="G16" s="111"/>
      <c r="H16" s="24" t="s">
        <v>28</v>
      </c>
      <c r="I16" s="25">
        <f>INT(SUM(I14:I15)*1.1)</f>
        <v>6440</v>
      </c>
      <c r="J16" s="26" t="s">
        <v>39</v>
      </c>
      <c r="K16" s="52" t="s">
        <v>56</v>
      </c>
    </row>
    <row r="17" spans="1:11" x14ac:dyDescent="0.4">
      <c r="A17" s="1" t="s">
        <v>49</v>
      </c>
      <c r="F17" s="51"/>
      <c r="G17" s="111"/>
      <c r="H17" s="6" t="s">
        <v>29</v>
      </c>
      <c r="I17" s="13">
        <f>I16-SUM(I14:I15)</f>
        <v>585</v>
      </c>
      <c r="J17" s="16" t="s">
        <v>39</v>
      </c>
      <c r="K17" s="52" t="s">
        <v>57</v>
      </c>
    </row>
    <row r="18" spans="1:11" ht="18.75" customHeight="1" x14ac:dyDescent="0.4">
      <c r="A18" s="77" t="s">
        <v>68</v>
      </c>
      <c r="F18" s="51"/>
      <c r="G18" s="135" t="s">
        <v>48</v>
      </c>
      <c r="H18" s="5" t="s">
        <v>0</v>
      </c>
      <c r="I18" s="11">
        <f>IF(I10="有",A24,"－")</f>
        <v>2000</v>
      </c>
      <c r="J18" s="14" t="s">
        <v>39</v>
      </c>
      <c r="K18" s="52" t="s">
        <v>54</v>
      </c>
    </row>
    <row r="19" spans="1:11" x14ac:dyDescent="0.4">
      <c r="D19" s="2" t="s">
        <v>30</v>
      </c>
      <c r="F19" s="51"/>
      <c r="G19" s="136"/>
      <c r="H19" s="28" t="s">
        <v>4</v>
      </c>
      <c r="I19" s="74">
        <f>IF(I18="－","－",IF(I9&lt;=10,0,IF(I9&lt;=30,(I9-10)*$D$24,IF(I9&lt;=50,20*$D$24+(I9-30)*$D$26,IF(I9&lt;=200,20*$D$24+20*$D$26+(I9-50)*$D$28,IF(I9&gt;=201,20*$D$24+20*$D$26+150*$D$28+(I9-200)*$D$30))))))</f>
        <v>3100</v>
      </c>
      <c r="J19" s="75" t="s">
        <v>39</v>
      </c>
      <c r="K19" s="52" t="s">
        <v>55</v>
      </c>
    </row>
    <row r="20" spans="1:11" x14ac:dyDescent="0.4">
      <c r="A20" s="112" t="s">
        <v>0</v>
      </c>
      <c r="B20" s="113"/>
      <c r="C20" s="112" t="s">
        <v>4</v>
      </c>
      <c r="D20" s="114"/>
      <c r="F20" s="51"/>
      <c r="G20" s="136"/>
      <c r="H20" s="6" t="s">
        <v>75</v>
      </c>
      <c r="I20" s="13" t="str">
        <f>IF(I11="有",D32,"－")</f>
        <v>－</v>
      </c>
      <c r="J20" s="16" t="s">
        <v>39</v>
      </c>
      <c r="K20" s="52" t="s">
        <v>96</v>
      </c>
    </row>
    <row r="21" spans="1:11" x14ac:dyDescent="0.4">
      <c r="A21" s="115" t="s">
        <v>50</v>
      </c>
      <c r="B21" s="116"/>
      <c r="C21" s="115" t="s">
        <v>51</v>
      </c>
      <c r="D21" s="117"/>
      <c r="F21" s="51"/>
      <c r="G21" s="136"/>
      <c r="H21" s="24" t="s">
        <v>53</v>
      </c>
      <c r="I21" s="25">
        <f>INT(SUM(I18:I20)*1.1)</f>
        <v>5610</v>
      </c>
      <c r="J21" s="26" t="s">
        <v>39</v>
      </c>
      <c r="K21" s="52" t="s">
        <v>56</v>
      </c>
    </row>
    <row r="22" spans="1:11" ht="19.5" thickBot="1" x14ac:dyDescent="0.45">
      <c r="A22" s="112" t="s">
        <v>1</v>
      </c>
      <c r="B22" s="130"/>
      <c r="C22" s="133" t="s">
        <v>5</v>
      </c>
      <c r="D22" s="133" t="s">
        <v>6</v>
      </c>
      <c r="F22" s="51"/>
      <c r="G22" s="137"/>
      <c r="H22" s="31" t="s">
        <v>29</v>
      </c>
      <c r="I22" s="36">
        <f>I21-SUM(I18:I20)</f>
        <v>510</v>
      </c>
      <c r="J22" s="19" t="s">
        <v>39</v>
      </c>
      <c r="K22" s="52" t="s">
        <v>58</v>
      </c>
    </row>
    <row r="23" spans="1:11" x14ac:dyDescent="0.4">
      <c r="A23" s="131"/>
      <c r="B23" s="132"/>
      <c r="C23" s="134"/>
      <c r="D23" s="134"/>
      <c r="F23" s="51"/>
      <c r="G23" s="124" t="s">
        <v>52</v>
      </c>
      <c r="H23" s="37" t="s">
        <v>62</v>
      </c>
      <c r="I23" s="38">
        <f>I16+I21</f>
        <v>12050</v>
      </c>
      <c r="J23" s="39" t="s">
        <v>39</v>
      </c>
      <c r="K23" s="52"/>
    </row>
    <row r="24" spans="1:11" ht="19.5" thickBot="1" x14ac:dyDescent="0.45">
      <c r="A24" s="110">
        <v>2000</v>
      </c>
      <c r="B24" s="110"/>
      <c r="C24" s="33" t="s">
        <v>12</v>
      </c>
      <c r="D24" s="120">
        <v>110</v>
      </c>
      <c r="F24" s="51"/>
      <c r="G24" s="125"/>
      <c r="H24" s="40" t="s">
        <v>29</v>
      </c>
      <c r="I24" s="41">
        <f>I17+I22</f>
        <v>1095</v>
      </c>
      <c r="J24" s="42" t="s">
        <v>39</v>
      </c>
      <c r="K24" s="52"/>
    </row>
    <row r="25" spans="1:11" x14ac:dyDescent="0.4">
      <c r="A25" s="110"/>
      <c r="B25" s="110"/>
      <c r="C25" s="33" t="s">
        <v>42</v>
      </c>
      <c r="D25" s="123"/>
      <c r="F25" s="55"/>
      <c r="G25" s="56"/>
      <c r="H25" s="56"/>
      <c r="I25" s="56"/>
      <c r="J25" s="56"/>
      <c r="K25" s="57"/>
    </row>
    <row r="26" spans="1:11" x14ac:dyDescent="0.4">
      <c r="C26" s="34" t="s">
        <v>43</v>
      </c>
      <c r="D26" s="120">
        <v>150</v>
      </c>
    </row>
    <row r="27" spans="1:11" x14ac:dyDescent="0.4">
      <c r="C27" s="35" t="s">
        <v>44</v>
      </c>
      <c r="D27" s="126"/>
      <c r="G27" t="s">
        <v>59</v>
      </c>
    </row>
    <row r="28" spans="1:11" x14ac:dyDescent="0.4">
      <c r="C28" s="34" t="s">
        <v>45</v>
      </c>
      <c r="D28" s="120">
        <v>200</v>
      </c>
      <c r="G28" t="s">
        <v>60</v>
      </c>
    </row>
    <row r="29" spans="1:11" x14ac:dyDescent="0.4">
      <c r="C29" s="35" t="s">
        <v>46</v>
      </c>
      <c r="D29" s="126"/>
      <c r="G29" t="s">
        <v>61</v>
      </c>
    </row>
    <row r="30" spans="1:11" x14ac:dyDescent="0.4">
      <c r="C30" s="35" t="s">
        <v>47</v>
      </c>
      <c r="D30" s="30">
        <v>270</v>
      </c>
    </row>
    <row r="32" spans="1:11" x14ac:dyDescent="0.4">
      <c r="A32" s="64" t="s">
        <v>70</v>
      </c>
      <c r="B32" s="68" t="s">
        <v>71</v>
      </c>
      <c r="C32" s="68"/>
      <c r="D32" s="76">
        <v>200</v>
      </c>
    </row>
  </sheetData>
  <sheetProtection algorithmName="SHA-512" hashValue="uvQov/f6OGOysh8ICE8GOCtHj1gQbMP/R+0UtwU64vyhwdpSls2jdKRwfuL1B1BPFjeH/VIAMNPpYimSL5CywQ==" saltValue="me7703vOgQqzKVxS1jf8FQ==" spinCount="100000" sheet="1" objects="1" scenarios="1" selectLockedCells="1"/>
  <mergeCells count="21">
    <mergeCell ref="D26:D27"/>
    <mergeCell ref="D28:D29"/>
    <mergeCell ref="G8:G11"/>
    <mergeCell ref="A22:B23"/>
    <mergeCell ref="C22:C23"/>
    <mergeCell ref="D22:D23"/>
    <mergeCell ref="G18:G22"/>
    <mergeCell ref="A1:L1"/>
    <mergeCell ref="A24:B25"/>
    <mergeCell ref="G14:G17"/>
    <mergeCell ref="A20:B20"/>
    <mergeCell ref="C20:D20"/>
    <mergeCell ref="A21:B21"/>
    <mergeCell ref="C21:D21"/>
    <mergeCell ref="A5:B5"/>
    <mergeCell ref="C5:D5"/>
    <mergeCell ref="D7:D8"/>
    <mergeCell ref="C9:C10"/>
    <mergeCell ref="D9:D10"/>
    <mergeCell ref="D24:D25"/>
    <mergeCell ref="G23:G24"/>
  </mergeCells>
  <phoneticPr fontId="2"/>
  <dataValidations count="1">
    <dataValidation type="list" allowBlank="1" showInputMessage="1" showErrorMessage="1" sqref="I10:I11" xr:uid="{D4E4BDE8-B772-4854-91FA-D06E5FEB172A}">
      <formula1>"有,無"</formula1>
    </dataValidation>
  </dataValidations>
  <printOptions horizontalCentered="1" verticalCentered="1"/>
  <pageMargins left="0.39370078740157483" right="0.23622047244094491" top="0.39370078740157483" bottom="0.19685039370078741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AFC8C8-6FA9-4785-97EA-942DF74369A9}">
          <x14:formula1>
            <xm:f>料金表!$B$4:$B$12</xm:f>
          </x14:formula1>
          <xm:sqref>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DE06-EB99-49E4-BE86-BE1669140D76}">
  <sheetPr>
    <tabColor theme="5" tint="-0.249977111117893"/>
    <pageSetUpPr fitToPage="1"/>
  </sheetPr>
  <dimension ref="A1:L32"/>
  <sheetViews>
    <sheetView showGridLines="0" workbookViewId="0">
      <selection activeCell="I8" sqref="I8"/>
    </sheetView>
  </sheetViews>
  <sheetFormatPr defaultRowHeight="18.75" x14ac:dyDescent="0.4"/>
  <cols>
    <col min="1" max="1" width="15.125" bestFit="1" customWidth="1"/>
    <col min="3" max="3" width="12.875" customWidth="1"/>
    <col min="5" max="6" width="3.625" customWidth="1"/>
    <col min="7" max="7" width="5.875" customWidth="1"/>
    <col min="8" max="8" width="27.875" bestFit="1" customWidth="1"/>
    <col min="9" max="9" width="8.5" bestFit="1" customWidth="1"/>
    <col min="10" max="10" width="3.375" bestFit="1" customWidth="1"/>
    <col min="11" max="11" width="50.5" bestFit="1" customWidth="1"/>
    <col min="12" max="12" width="3.625" customWidth="1"/>
  </cols>
  <sheetData>
    <row r="1" spans="1:12" ht="21" x14ac:dyDescent="0.4">
      <c r="A1" s="109" t="s">
        <v>77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41.25" customHeight="1" x14ac:dyDescent="0.4">
      <c r="A2" s="1"/>
    </row>
    <row r="3" spans="1:12" x14ac:dyDescent="0.4">
      <c r="A3" s="1" t="s">
        <v>7</v>
      </c>
      <c r="F3" s="48"/>
      <c r="G3" s="49"/>
      <c r="H3" s="49"/>
      <c r="I3" s="49"/>
      <c r="J3" s="49"/>
      <c r="K3" s="50"/>
    </row>
    <row r="4" spans="1:12" x14ac:dyDescent="0.4">
      <c r="D4" s="2" t="s">
        <v>30</v>
      </c>
      <c r="F4" s="51"/>
      <c r="G4" s="17" t="s">
        <v>18</v>
      </c>
      <c r="H4" s="18"/>
      <c r="I4" s="18"/>
      <c r="J4" s="18"/>
      <c r="K4" s="52"/>
    </row>
    <row r="5" spans="1:12" ht="37.5" customHeight="1" x14ac:dyDescent="0.4">
      <c r="A5" s="118" t="s">
        <v>15</v>
      </c>
      <c r="B5" s="119"/>
      <c r="C5" s="118" t="s">
        <v>16</v>
      </c>
      <c r="D5" s="119"/>
      <c r="F5" s="51"/>
      <c r="G5" s="20" t="s">
        <v>19</v>
      </c>
      <c r="H5" s="18"/>
      <c r="I5" s="18"/>
      <c r="J5" s="18"/>
      <c r="K5" s="52"/>
    </row>
    <row r="6" spans="1:12" ht="37.5" x14ac:dyDescent="0.4">
      <c r="A6" s="61" t="s">
        <v>3</v>
      </c>
      <c r="B6" s="61" t="s">
        <v>2</v>
      </c>
      <c r="C6" s="61" t="s">
        <v>5</v>
      </c>
      <c r="D6" s="61" t="s">
        <v>6</v>
      </c>
      <c r="F6" s="51"/>
      <c r="G6" s="18"/>
      <c r="H6" s="18"/>
      <c r="I6" s="18"/>
      <c r="J6" s="18"/>
      <c r="K6" s="52"/>
    </row>
    <row r="7" spans="1:12" ht="19.5" thickBot="1" x14ac:dyDescent="0.45">
      <c r="A7" s="9">
        <v>13</v>
      </c>
      <c r="B7" s="10">
        <f>料金表!C4</f>
        <v>1000</v>
      </c>
      <c r="C7" s="5" t="s">
        <v>12</v>
      </c>
      <c r="D7" s="102">
        <v>160</v>
      </c>
      <c r="F7" s="51"/>
      <c r="G7" s="44" t="s">
        <v>20</v>
      </c>
      <c r="H7" s="18"/>
      <c r="I7" s="18"/>
      <c r="J7" s="18"/>
      <c r="K7" s="52"/>
    </row>
    <row r="8" spans="1:12" ht="18.75" customHeight="1" x14ac:dyDescent="0.4">
      <c r="A8" s="28">
        <v>20</v>
      </c>
      <c r="B8" s="29">
        <f>料金表!C5</f>
        <v>1000</v>
      </c>
      <c r="C8" s="31" t="s">
        <v>13</v>
      </c>
      <c r="D8" s="120"/>
      <c r="F8" s="51"/>
      <c r="G8" s="127" t="s">
        <v>23</v>
      </c>
      <c r="H8" s="45" t="s">
        <v>21</v>
      </c>
      <c r="I8" s="58">
        <v>20</v>
      </c>
      <c r="J8" s="46" t="s">
        <v>22</v>
      </c>
      <c r="K8" s="53" t="s">
        <v>63</v>
      </c>
    </row>
    <row r="9" spans="1:12" x14ac:dyDescent="0.4">
      <c r="A9" s="28">
        <v>25</v>
      </c>
      <c r="B9" s="29">
        <f>料金表!C6</f>
        <v>1215</v>
      </c>
      <c r="C9" s="121" t="s">
        <v>14</v>
      </c>
      <c r="D9" s="122">
        <v>190</v>
      </c>
      <c r="F9" s="51"/>
      <c r="G9" s="128"/>
      <c r="H9" s="27" t="s">
        <v>24</v>
      </c>
      <c r="I9" s="59">
        <v>24</v>
      </c>
      <c r="J9" s="47" t="s">
        <v>25</v>
      </c>
      <c r="K9" s="54" t="s">
        <v>64</v>
      </c>
    </row>
    <row r="10" spans="1:12" x14ac:dyDescent="0.4">
      <c r="A10" s="28">
        <v>30</v>
      </c>
      <c r="B10" s="29">
        <f>料金表!C7</f>
        <v>1720</v>
      </c>
      <c r="C10" s="103"/>
      <c r="D10" s="102"/>
      <c r="F10" s="51"/>
      <c r="G10" s="128"/>
      <c r="H10" s="27" t="s">
        <v>93</v>
      </c>
      <c r="I10" s="67" t="s">
        <v>65</v>
      </c>
      <c r="J10" s="47"/>
      <c r="K10" s="54" t="s">
        <v>94</v>
      </c>
    </row>
    <row r="11" spans="1:12" ht="19.5" thickBot="1" x14ac:dyDescent="0.45">
      <c r="A11" s="28">
        <v>40</v>
      </c>
      <c r="B11" s="29">
        <f>料金表!C8</f>
        <v>1860</v>
      </c>
      <c r="D11" s="3"/>
      <c r="F11" s="51"/>
      <c r="G11" s="129"/>
      <c r="H11" s="65" t="s">
        <v>73</v>
      </c>
      <c r="I11" s="66" t="s">
        <v>67</v>
      </c>
      <c r="J11" s="42"/>
      <c r="K11" s="54" t="s">
        <v>74</v>
      </c>
    </row>
    <row r="12" spans="1:12" x14ac:dyDescent="0.4">
      <c r="A12" s="28">
        <v>50</v>
      </c>
      <c r="B12" s="29">
        <f>料金表!C9</f>
        <v>3660</v>
      </c>
      <c r="D12" s="3"/>
      <c r="F12" s="51"/>
      <c r="G12" s="21"/>
      <c r="H12" s="22"/>
      <c r="I12" s="18"/>
      <c r="J12" s="18"/>
      <c r="K12" s="52"/>
    </row>
    <row r="13" spans="1:12" ht="18.75" customHeight="1" x14ac:dyDescent="0.4">
      <c r="A13" s="28">
        <v>65</v>
      </c>
      <c r="B13" s="29">
        <f>料金表!C10</f>
        <v>4620</v>
      </c>
      <c r="D13" s="3"/>
      <c r="F13" s="51"/>
      <c r="G13" s="43" t="s">
        <v>26</v>
      </c>
      <c r="H13" s="22"/>
      <c r="I13" s="18"/>
      <c r="J13" s="18"/>
      <c r="K13" s="52"/>
    </row>
    <row r="14" spans="1:12" x14ac:dyDescent="0.4">
      <c r="A14" s="28">
        <v>75</v>
      </c>
      <c r="B14" s="29">
        <f>料金表!C11</f>
        <v>5480</v>
      </c>
      <c r="D14" s="3"/>
      <c r="F14" s="51"/>
      <c r="G14" s="111" t="s">
        <v>27</v>
      </c>
      <c r="H14" s="5" t="s">
        <v>0</v>
      </c>
      <c r="I14" s="11">
        <f>VLOOKUP(I8,A7:B15,2)</f>
        <v>1000</v>
      </c>
      <c r="J14" s="14" t="s">
        <v>39</v>
      </c>
      <c r="K14" s="52" t="s">
        <v>54</v>
      </c>
    </row>
    <row r="15" spans="1:12" x14ac:dyDescent="0.4">
      <c r="A15" s="62">
        <v>100</v>
      </c>
      <c r="B15" s="8">
        <f>料金表!C12</f>
        <v>6015</v>
      </c>
      <c r="D15" s="3"/>
      <c r="F15" s="51"/>
      <c r="G15" s="111"/>
      <c r="H15" s="62" t="s">
        <v>4</v>
      </c>
      <c r="I15" s="12">
        <f>IF(I9&lt;=10,0,IF(I9&lt;=20,(I9-10)*$D$7,IF(I9&gt;=21,10*$D$7+(I9-20)*$D$9)))</f>
        <v>2360</v>
      </c>
      <c r="J15" s="15" t="s">
        <v>39</v>
      </c>
      <c r="K15" s="52" t="s">
        <v>55</v>
      </c>
    </row>
    <row r="16" spans="1:12" x14ac:dyDescent="0.4">
      <c r="F16" s="51"/>
      <c r="G16" s="111"/>
      <c r="H16" s="24" t="s">
        <v>28</v>
      </c>
      <c r="I16" s="25">
        <f>INT(SUM(I14:I15)*1.1)</f>
        <v>3696</v>
      </c>
      <c r="J16" s="26" t="s">
        <v>39</v>
      </c>
      <c r="K16" s="52" t="s">
        <v>56</v>
      </c>
    </row>
    <row r="17" spans="1:11" ht="18.75" customHeight="1" x14ac:dyDescent="0.4">
      <c r="A17" s="1" t="s">
        <v>49</v>
      </c>
      <c r="F17" s="51"/>
      <c r="G17" s="111"/>
      <c r="H17" s="6" t="s">
        <v>29</v>
      </c>
      <c r="I17" s="13">
        <f>I16-SUM(I14:I15)</f>
        <v>336</v>
      </c>
      <c r="J17" s="16" t="s">
        <v>39</v>
      </c>
      <c r="K17" s="52" t="s">
        <v>57</v>
      </c>
    </row>
    <row r="18" spans="1:11" x14ac:dyDescent="0.4">
      <c r="A18" s="77" t="s">
        <v>69</v>
      </c>
      <c r="F18" s="51"/>
      <c r="G18" s="135" t="s">
        <v>48</v>
      </c>
      <c r="H18" s="5" t="s">
        <v>0</v>
      </c>
      <c r="I18" s="11">
        <f>IF(I10="有",A24,"－")</f>
        <v>1800</v>
      </c>
      <c r="J18" s="14" t="s">
        <v>39</v>
      </c>
      <c r="K18" s="52" t="s">
        <v>54</v>
      </c>
    </row>
    <row r="19" spans="1:11" x14ac:dyDescent="0.4">
      <c r="D19" s="2" t="s">
        <v>30</v>
      </c>
      <c r="F19" s="51"/>
      <c r="G19" s="136"/>
      <c r="H19" s="28" t="s">
        <v>4</v>
      </c>
      <c r="I19" s="74">
        <f>IF(I18="－","－",IF(I9&lt;=10,0,IF(I9&lt;=30,(I9-10)*$D$24,IF(I9&lt;=50,20*$D$24+(I9-30)*$D$26,IF(I9&lt;=200,20*$D$24+20*$D$26+(I9-50)*$D$28,IF(I9&gt;=201,20*$D$24+20*$D$26+150*$D$28+(I9-200)*$D$30))))))</f>
        <v>1260</v>
      </c>
      <c r="J19" s="75" t="s">
        <v>39</v>
      </c>
      <c r="K19" s="52" t="s">
        <v>55</v>
      </c>
    </row>
    <row r="20" spans="1:11" x14ac:dyDescent="0.4">
      <c r="A20" s="112" t="s">
        <v>0</v>
      </c>
      <c r="B20" s="113"/>
      <c r="C20" s="112" t="s">
        <v>4</v>
      </c>
      <c r="D20" s="114"/>
      <c r="F20" s="51"/>
      <c r="G20" s="136"/>
      <c r="H20" s="6" t="s">
        <v>75</v>
      </c>
      <c r="I20" s="13" t="str">
        <f>IF(I11="有",D32,"－")</f>
        <v>－</v>
      </c>
      <c r="J20" s="16" t="s">
        <v>39</v>
      </c>
      <c r="K20" s="52" t="s">
        <v>96</v>
      </c>
    </row>
    <row r="21" spans="1:11" x14ac:dyDescent="0.4">
      <c r="A21" s="115" t="s">
        <v>50</v>
      </c>
      <c r="B21" s="116"/>
      <c r="C21" s="115" t="s">
        <v>51</v>
      </c>
      <c r="D21" s="117"/>
      <c r="F21" s="51"/>
      <c r="G21" s="136"/>
      <c r="H21" s="24" t="s">
        <v>53</v>
      </c>
      <c r="I21" s="25">
        <f>INT(SUM(I18:I20)*1.1)</f>
        <v>3366</v>
      </c>
      <c r="J21" s="26" t="s">
        <v>39</v>
      </c>
      <c r="K21" s="52" t="s">
        <v>56</v>
      </c>
    </row>
    <row r="22" spans="1:11" ht="19.5" thickBot="1" x14ac:dyDescent="0.45">
      <c r="A22" s="112" t="s">
        <v>1</v>
      </c>
      <c r="B22" s="130"/>
      <c r="C22" s="133" t="s">
        <v>5</v>
      </c>
      <c r="D22" s="133" t="s">
        <v>6</v>
      </c>
      <c r="F22" s="51"/>
      <c r="G22" s="137"/>
      <c r="H22" s="31" t="s">
        <v>29</v>
      </c>
      <c r="I22" s="36">
        <f>I21-SUM(I18:I20)</f>
        <v>306</v>
      </c>
      <c r="J22" s="19" t="s">
        <v>39</v>
      </c>
      <c r="K22" s="52" t="s">
        <v>58</v>
      </c>
    </row>
    <row r="23" spans="1:11" x14ac:dyDescent="0.4">
      <c r="A23" s="131"/>
      <c r="B23" s="132"/>
      <c r="C23" s="134"/>
      <c r="D23" s="134"/>
      <c r="F23" s="51"/>
      <c r="G23" s="124" t="s">
        <v>52</v>
      </c>
      <c r="H23" s="37" t="s">
        <v>62</v>
      </c>
      <c r="I23" s="38">
        <f>I16+I21</f>
        <v>7062</v>
      </c>
      <c r="J23" s="39" t="s">
        <v>39</v>
      </c>
      <c r="K23" s="52"/>
    </row>
    <row r="24" spans="1:11" ht="19.5" thickBot="1" x14ac:dyDescent="0.45">
      <c r="A24" s="110">
        <v>1800</v>
      </c>
      <c r="B24" s="110"/>
      <c r="C24" s="33" t="s">
        <v>12</v>
      </c>
      <c r="D24" s="120">
        <v>90</v>
      </c>
      <c r="F24" s="51"/>
      <c r="G24" s="125"/>
      <c r="H24" s="40" t="s">
        <v>29</v>
      </c>
      <c r="I24" s="41">
        <f>I17+I22</f>
        <v>642</v>
      </c>
      <c r="J24" s="42" t="s">
        <v>39</v>
      </c>
      <c r="K24" s="52"/>
    </row>
    <row r="25" spans="1:11" x14ac:dyDescent="0.4">
      <c r="A25" s="110"/>
      <c r="B25" s="110"/>
      <c r="C25" s="33" t="s">
        <v>42</v>
      </c>
      <c r="D25" s="123"/>
      <c r="F25" s="55"/>
      <c r="G25" s="56"/>
      <c r="H25" s="56"/>
      <c r="I25" s="56"/>
      <c r="J25" s="56"/>
      <c r="K25" s="57"/>
    </row>
    <row r="26" spans="1:11" x14ac:dyDescent="0.4">
      <c r="C26" s="34" t="s">
        <v>43</v>
      </c>
      <c r="D26" s="120">
        <v>130</v>
      </c>
      <c r="G26" t="s">
        <v>59</v>
      </c>
    </row>
    <row r="27" spans="1:11" x14ac:dyDescent="0.4">
      <c r="C27" s="35" t="s">
        <v>44</v>
      </c>
      <c r="D27" s="126"/>
      <c r="G27" t="s">
        <v>60</v>
      </c>
    </row>
    <row r="28" spans="1:11" x14ac:dyDescent="0.4">
      <c r="C28" s="34" t="s">
        <v>45</v>
      </c>
      <c r="D28" s="120">
        <v>180</v>
      </c>
      <c r="G28" t="s">
        <v>61</v>
      </c>
    </row>
    <row r="29" spans="1:11" x14ac:dyDescent="0.4">
      <c r="C29" s="35" t="s">
        <v>46</v>
      </c>
      <c r="D29" s="126"/>
    </row>
    <row r="30" spans="1:11" x14ac:dyDescent="0.4">
      <c r="C30" s="35" t="s">
        <v>47</v>
      </c>
      <c r="D30" s="60">
        <v>250</v>
      </c>
    </row>
    <row r="31" spans="1:11" x14ac:dyDescent="0.4">
      <c r="A31" t="s">
        <v>72</v>
      </c>
    </row>
    <row r="32" spans="1:11" x14ac:dyDescent="0.4">
      <c r="A32" s="63" t="s">
        <v>70</v>
      </c>
      <c r="B32" s="68" t="s">
        <v>71</v>
      </c>
      <c r="C32" s="68"/>
      <c r="D32" s="76">
        <v>200</v>
      </c>
    </row>
  </sheetData>
  <sheetProtection algorithmName="SHA-512" hashValue="iNzNCWBuJNzKlnymCkVu3U++5xFZbuZg9i38qV7e4fyUyIwutakHLiqV+w35Vkw5/K6ndBA6N+9B8ZQIZUL42g==" saltValue="iC5McjkvGDh5na6+FC6dvg==" spinCount="100000" sheet="1" objects="1" scenarios="1" selectLockedCells="1"/>
  <mergeCells count="21">
    <mergeCell ref="A1:L1"/>
    <mergeCell ref="A5:B5"/>
    <mergeCell ref="C5:D5"/>
    <mergeCell ref="D7:D8"/>
    <mergeCell ref="C9:C10"/>
    <mergeCell ref="D9:D10"/>
    <mergeCell ref="G8:G11"/>
    <mergeCell ref="G14:G17"/>
    <mergeCell ref="A20:B20"/>
    <mergeCell ref="C20:D20"/>
    <mergeCell ref="A21:B21"/>
    <mergeCell ref="C21:D21"/>
    <mergeCell ref="G18:G22"/>
    <mergeCell ref="G23:G24"/>
    <mergeCell ref="A24:B25"/>
    <mergeCell ref="D24:D25"/>
    <mergeCell ref="D26:D27"/>
    <mergeCell ref="D28:D29"/>
    <mergeCell ref="A22:B23"/>
    <mergeCell ref="C22:C23"/>
    <mergeCell ref="D22:D23"/>
  </mergeCells>
  <phoneticPr fontId="2"/>
  <dataValidations count="1">
    <dataValidation type="list" allowBlank="1" showInputMessage="1" showErrorMessage="1" sqref="I10:I11" xr:uid="{35A768E5-2DD7-4795-A5CE-4B2B7DEDFEA6}">
      <formula1>"有,無"</formula1>
    </dataValidation>
  </dataValidations>
  <printOptions horizontalCentered="1" verticalCentered="1"/>
  <pageMargins left="0.39370078740157483" right="0.23622047244094491" top="0.39370078740157483" bottom="0.19685039370078741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01621D-58DB-4ECD-83C3-1853996F85E4}">
          <x14:formula1>
            <xm:f>料金表!$B$4:$B$12</xm:f>
          </x14:formula1>
          <xm:sqref>I8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982C-489A-4A05-89AD-DCD8350D535A}">
  <sheetPr>
    <tabColor rgb="FFFFC000"/>
    <pageSetUpPr fitToPage="1"/>
  </sheetPr>
  <dimension ref="A1:L200"/>
  <sheetViews>
    <sheetView showGridLines="0" tabSelected="1" workbookViewId="0">
      <selection activeCell="I10" sqref="I10"/>
    </sheetView>
  </sheetViews>
  <sheetFormatPr defaultRowHeight="18.75" x14ac:dyDescent="0.4"/>
  <cols>
    <col min="1" max="1" width="15.125" bestFit="1" customWidth="1"/>
    <col min="3" max="3" width="12.875" customWidth="1"/>
    <col min="5" max="6" width="3.625" customWidth="1"/>
    <col min="7" max="7" width="5.875" customWidth="1"/>
    <col min="8" max="8" width="27.875" bestFit="1" customWidth="1"/>
    <col min="9" max="9" width="11.25" bestFit="1" customWidth="1"/>
    <col min="10" max="10" width="3.375" bestFit="1" customWidth="1"/>
    <col min="11" max="11" width="50.5" bestFit="1" customWidth="1"/>
    <col min="12" max="12" width="3.625" customWidth="1"/>
  </cols>
  <sheetData>
    <row r="1" spans="1:12" ht="21" x14ac:dyDescent="0.4">
      <c r="A1" s="109" t="s">
        <v>97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41.25" customHeight="1" x14ac:dyDescent="0.4">
      <c r="A2" s="1"/>
    </row>
    <row r="3" spans="1:12" x14ac:dyDescent="0.4">
      <c r="A3" s="1" t="s">
        <v>7</v>
      </c>
      <c r="F3" s="48"/>
      <c r="G3" s="49"/>
      <c r="H3" s="49"/>
      <c r="I3" s="49"/>
      <c r="J3" s="49"/>
      <c r="K3" s="50"/>
    </row>
    <row r="4" spans="1:12" x14ac:dyDescent="0.4">
      <c r="D4" s="2" t="s">
        <v>30</v>
      </c>
      <c r="F4" s="51"/>
      <c r="G4" s="17" t="s">
        <v>18</v>
      </c>
      <c r="H4" s="18"/>
      <c r="I4" s="18"/>
      <c r="J4" s="18"/>
      <c r="K4" s="52"/>
    </row>
    <row r="5" spans="1:12" ht="37.5" customHeight="1" x14ac:dyDescent="0.4">
      <c r="A5" s="118" t="s">
        <v>15</v>
      </c>
      <c r="B5" s="119"/>
      <c r="C5" s="118" t="s">
        <v>16</v>
      </c>
      <c r="D5" s="119"/>
      <c r="F5" s="51"/>
      <c r="G5" s="20" t="s">
        <v>19</v>
      </c>
      <c r="H5" s="18"/>
      <c r="I5" s="18"/>
      <c r="J5" s="18"/>
      <c r="K5" s="52"/>
    </row>
    <row r="6" spans="1:12" ht="37.5" x14ac:dyDescent="0.4">
      <c r="A6" s="61" t="s">
        <v>3</v>
      </c>
      <c r="B6" s="61" t="s">
        <v>2</v>
      </c>
      <c r="C6" s="61" t="s">
        <v>5</v>
      </c>
      <c r="D6" s="61" t="s">
        <v>6</v>
      </c>
      <c r="F6" s="51"/>
      <c r="G6" s="18"/>
      <c r="H6" s="18"/>
      <c r="I6" s="18"/>
      <c r="J6" s="18"/>
      <c r="K6" s="52"/>
    </row>
    <row r="7" spans="1:12" ht="19.5" thickBot="1" x14ac:dyDescent="0.45">
      <c r="A7" s="9">
        <v>13</v>
      </c>
      <c r="B7" s="10">
        <f>料金表!D4</f>
        <v>1000</v>
      </c>
      <c r="C7" s="5" t="s">
        <v>12</v>
      </c>
      <c r="D7" s="102">
        <v>160</v>
      </c>
      <c r="F7" s="51"/>
      <c r="G7" s="44" t="s">
        <v>20</v>
      </c>
      <c r="H7" s="18"/>
      <c r="I7" s="18"/>
      <c r="J7" s="18"/>
      <c r="K7" s="52"/>
    </row>
    <row r="8" spans="1:12" ht="18.75" customHeight="1" x14ac:dyDescent="0.4">
      <c r="A8" s="28">
        <v>20</v>
      </c>
      <c r="B8" s="29">
        <f>料金表!D5</f>
        <v>1000</v>
      </c>
      <c r="C8" s="31" t="s">
        <v>13</v>
      </c>
      <c r="D8" s="120"/>
      <c r="F8" s="51"/>
      <c r="G8" s="127" t="s">
        <v>23</v>
      </c>
      <c r="H8" s="45" t="s">
        <v>21</v>
      </c>
      <c r="I8" s="58">
        <v>13</v>
      </c>
      <c r="J8" s="46" t="s">
        <v>22</v>
      </c>
      <c r="K8" s="53" t="s">
        <v>63</v>
      </c>
    </row>
    <row r="9" spans="1:12" x14ac:dyDescent="0.4">
      <c r="A9" s="28">
        <v>25</v>
      </c>
      <c r="B9" s="29">
        <f>料金表!D6</f>
        <v>1430</v>
      </c>
      <c r="C9" s="121" t="s">
        <v>14</v>
      </c>
      <c r="D9" s="122">
        <v>190</v>
      </c>
      <c r="F9" s="51"/>
      <c r="G9" s="128"/>
      <c r="H9" s="27" t="s">
        <v>24</v>
      </c>
      <c r="I9" s="59">
        <v>20</v>
      </c>
      <c r="J9" s="47" t="s">
        <v>25</v>
      </c>
      <c r="K9" s="54" t="s">
        <v>64</v>
      </c>
    </row>
    <row r="10" spans="1:12" x14ac:dyDescent="0.4">
      <c r="A10" s="28">
        <v>30</v>
      </c>
      <c r="B10" s="29">
        <f>料金表!D7</f>
        <v>2440</v>
      </c>
      <c r="C10" s="103"/>
      <c r="D10" s="102"/>
      <c r="F10" s="51"/>
      <c r="G10" s="128"/>
      <c r="H10" s="27" t="s">
        <v>93</v>
      </c>
      <c r="I10" s="67" t="s">
        <v>65</v>
      </c>
      <c r="J10" s="47"/>
      <c r="K10" s="54" t="s">
        <v>94</v>
      </c>
    </row>
    <row r="11" spans="1:12" x14ac:dyDescent="0.4">
      <c r="A11" s="28">
        <v>40</v>
      </c>
      <c r="B11" s="29">
        <f>料金表!D8</f>
        <v>2720</v>
      </c>
      <c r="D11" s="3"/>
      <c r="F11" s="51"/>
      <c r="G11" s="128"/>
      <c r="H11" s="71" t="s">
        <v>66</v>
      </c>
      <c r="I11" s="72" t="s">
        <v>67</v>
      </c>
      <c r="J11" s="73"/>
      <c r="K11" s="54" t="s">
        <v>95</v>
      </c>
    </row>
    <row r="12" spans="1:12" ht="19.5" thickBot="1" x14ac:dyDescent="0.45">
      <c r="A12" s="28">
        <v>50</v>
      </c>
      <c r="B12" s="29">
        <f>料金表!D9</f>
        <v>6320</v>
      </c>
      <c r="D12" s="3"/>
      <c r="F12" s="51"/>
      <c r="G12" s="129"/>
      <c r="H12" s="65" t="s">
        <v>92</v>
      </c>
      <c r="I12" s="66" t="s">
        <v>67</v>
      </c>
      <c r="J12" s="42"/>
      <c r="K12" s="54" t="s">
        <v>74</v>
      </c>
    </row>
    <row r="13" spans="1:12" ht="18.75" customHeight="1" x14ac:dyDescent="0.4">
      <c r="A13" s="28">
        <v>65</v>
      </c>
      <c r="B13" s="29">
        <f>料金表!D10</f>
        <v>8240</v>
      </c>
      <c r="D13" s="3"/>
      <c r="F13" s="51"/>
      <c r="K13" s="52"/>
    </row>
    <row r="14" spans="1:12" ht="18.75" customHeight="1" x14ac:dyDescent="0.4">
      <c r="A14" s="28">
        <v>75</v>
      </c>
      <c r="B14" s="29">
        <f>料金表!D11</f>
        <v>9960</v>
      </c>
      <c r="D14" s="3"/>
      <c r="F14" s="51"/>
      <c r="G14" s="43" t="s">
        <v>26</v>
      </c>
      <c r="H14" s="22"/>
      <c r="I14" s="18"/>
      <c r="J14" s="18"/>
      <c r="K14" s="52"/>
    </row>
    <row r="15" spans="1:12" x14ac:dyDescent="0.4">
      <c r="A15" s="62">
        <v>100</v>
      </c>
      <c r="B15" s="8">
        <f>料金表!D12</f>
        <v>11030</v>
      </c>
      <c r="D15" s="3"/>
      <c r="F15" s="51"/>
      <c r="G15" s="138" t="s">
        <v>27</v>
      </c>
      <c r="H15" s="5" t="s">
        <v>0</v>
      </c>
      <c r="I15" s="11">
        <f>VLOOKUP(I8,A7:B15,2)</f>
        <v>1000</v>
      </c>
      <c r="J15" s="14" t="s">
        <v>39</v>
      </c>
      <c r="K15" s="52" t="s">
        <v>54</v>
      </c>
    </row>
    <row r="16" spans="1:12" x14ac:dyDescent="0.4">
      <c r="F16" s="51"/>
      <c r="G16" s="139"/>
      <c r="H16" s="62" t="s">
        <v>4</v>
      </c>
      <c r="I16" s="12">
        <f>IF(I9&lt;=10,0,IF(I9&lt;=20,(I9-10)*$D$7,IF(I9&gt;=21,10*$D$7+(I9-20)*$D$9)))</f>
        <v>1600</v>
      </c>
      <c r="J16" s="15" t="s">
        <v>39</v>
      </c>
      <c r="K16" s="52" t="s">
        <v>55</v>
      </c>
    </row>
    <row r="17" spans="1:11" x14ac:dyDescent="0.4">
      <c r="A17" s="1" t="s">
        <v>49</v>
      </c>
      <c r="F17" s="51"/>
      <c r="G17" s="139"/>
      <c r="H17" s="24" t="s">
        <v>28</v>
      </c>
      <c r="I17" s="25">
        <f>INT(SUM(I15:I16)*1.1)</f>
        <v>2860</v>
      </c>
      <c r="J17" s="26" t="s">
        <v>39</v>
      </c>
      <c r="K17" s="52" t="s">
        <v>98</v>
      </c>
    </row>
    <row r="18" spans="1:11" ht="18.75" customHeight="1" x14ac:dyDescent="0.4">
      <c r="A18" s="98" t="str">
        <f>VLOOKUP(A200,'料金表 (2)'!A2:G3,2)</f>
        <v>①公共下水道、特定環境公共下水道、農村下水道</v>
      </c>
      <c r="F18" s="51"/>
      <c r="G18" s="140"/>
      <c r="H18" s="6" t="s">
        <v>29</v>
      </c>
      <c r="I18" s="13">
        <f>I17-SUM(I15:I16)</f>
        <v>260</v>
      </c>
      <c r="J18" s="16" t="s">
        <v>39</v>
      </c>
      <c r="K18" s="52" t="s">
        <v>99</v>
      </c>
    </row>
    <row r="19" spans="1:11" ht="18.75" customHeight="1" x14ac:dyDescent="0.4">
      <c r="D19" s="2" t="s">
        <v>30</v>
      </c>
      <c r="F19" s="51"/>
      <c r="G19" s="135" t="s">
        <v>48</v>
      </c>
      <c r="H19" s="5" t="s">
        <v>0</v>
      </c>
      <c r="I19" s="11">
        <f>IF(I10="有",A24,"－")</f>
        <v>2000</v>
      </c>
      <c r="J19" s="14" t="s">
        <v>39</v>
      </c>
      <c r="K19" s="52" t="s">
        <v>101</v>
      </c>
    </row>
    <row r="20" spans="1:11" x14ac:dyDescent="0.4">
      <c r="A20" s="112" t="s">
        <v>0</v>
      </c>
      <c r="B20" s="113"/>
      <c r="C20" s="112" t="s">
        <v>4</v>
      </c>
      <c r="D20" s="114"/>
      <c r="F20" s="51"/>
      <c r="G20" s="136"/>
      <c r="H20" s="28" t="s">
        <v>4</v>
      </c>
      <c r="I20" s="74">
        <f>IF(I19="－","－",IF(I9&lt;=10,0,IF(I9&lt;=30,(I9-10)*$D$24,IF(I9&lt;=50,20*$D$24+(I9-30)*$D$26,IF(I9&lt;=200,20*$D$24+20*$D$26+(I9-50)*$D$28,IF(I9&gt;=201,20*$D$24+20*$D$26+150*$D$28+(I9-200)*$D$30))))))</f>
        <v>1100</v>
      </c>
      <c r="J20" s="75" t="s">
        <v>39</v>
      </c>
      <c r="K20" s="52" t="s">
        <v>55</v>
      </c>
    </row>
    <row r="21" spans="1:11" x14ac:dyDescent="0.4">
      <c r="A21" s="115" t="s">
        <v>50</v>
      </c>
      <c r="B21" s="116"/>
      <c r="C21" s="115" t="s">
        <v>51</v>
      </c>
      <c r="D21" s="117"/>
      <c r="F21" s="51"/>
      <c r="G21" s="136"/>
      <c r="H21" s="6" t="s">
        <v>75</v>
      </c>
      <c r="I21" s="13" t="str">
        <f>IF(I12="有",D33,"－")</f>
        <v>－</v>
      </c>
      <c r="J21" s="16" t="s">
        <v>39</v>
      </c>
      <c r="K21" s="52" t="s">
        <v>96</v>
      </c>
    </row>
    <row r="22" spans="1:11" ht="18.75" customHeight="1" x14ac:dyDescent="0.4">
      <c r="A22" s="112" t="s">
        <v>1</v>
      </c>
      <c r="B22" s="130"/>
      <c r="C22" s="133" t="s">
        <v>5</v>
      </c>
      <c r="D22" s="133" t="s">
        <v>6</v>
      </c>
      <c r="F22" s="51"/>
      <c r="G22" s="136"/>
      <c r="H22" s="24" t="s">
        <v>53</v>
      </c>
      <c r="I22" s="25">
        <f>INT(SUM(I19:I21)*1.1)</f>
        <v>3410</v>
      </c>
      <c r="J22" s="26" t="s">
        <v>39</v>
      </c>
      <c r="K22" s="52" t="s">
        <v>98</v>
      </c>
    </row>
    <row r="23" spans="1:11" ht="18.75" customHeight="1" thickBot="1" x14ac:dyDescent="0.45">
      <c r="A23" s="131"/>
      <c r="B23" s="132"/>
      <c r="C23" s="134"/>
      <c r="D23" s="134"/>
      <c r="F23" s="51"/>
      <c r="G23" s="137"/>
      <c r="H23" s="31" t="s">
        <v>29</v>
      </c>
      <c r="I23" s="36">
        <f>I22-SUM(I19:I21)</f>
        <v>310</v>
      </c>
      <c r="J23" s="19" t="s">
        <v>39</v>
      </c>
      <c r="K23" s="52" t="s">
        <v>100</v>
      </c>
    </row>
    <row r="24" spans="1:11" x14ac:dyDescent="0.4">
      <c r="A24" s="110">
        <f>VLOOKUP(A200,'料金表 (2)'!A2:G3,3)</f>
        <v>2000</v>
      </c>
      <c r="B24" s="110"/>
      <c r="C24" s="33" t="s">
        <v>12</v>
      </c>
      <c r="D24" s="120">
        <f>VLOOKUP(A200,'料金表 (2)'!A2:G3,4)</f>
        <v>110</v>
      </c>
      <c r="F24" s="51"/>
      <c r="G24" s="141" t="s">
        <v>52</v>
      </c>
      <c r="H24" s="37" t="s">
        <v>62</v>
      </c>
      <c r="I24" s="38">
        <f>I17+I22</f>
        <v>6270</v>
      </c>
      <c r="J24" s="39" t="s">
        <v>39</v>
      </c>
      <c r="K24" s="52"/>
    </row>
    <row r="25" spans="1:11" ht="19.5" thickBot="1" x14ac:dyDescent="0.45">
      <c r="A25" s="110"/>
      <c r="B25" s="110"/>
      <c r="C25" s="33" t="s">
        <v>42</v>
      </c>
      <c r="D25" s="123"/>
      <c r="F25" s="51"/>
      <c r="G25" s="142"/>
      <c r="H25" s="40" t="s">
        <v>29</v>
      </c>
      <c r="I25" s="41">
        <f>I18+I23</f>
        <v>570</v>
      </c>
      <c r="J25" s="42" t="s">
        <v>39</v>
      </c>
      <c r="K25" s="52"/>
    </row>
    <row r="26" spans="1:11" x14ac:dyDescent="0.4">
      <c r="C26" s="34" t="s">
        <v>43</v>
      </c>
      <c r="D26" s="120">
        <f>VLOOKUP(A200,'料金表 (2)'!A2:G3,5)</f>
        <v>150</v>
      </c>
      <c r="F26" s="55"/>
      <c r="G26" s="56"/>
      <c r="H26" s="56"/>
      <c r="I26" s="56"/>
      <c r="J26" s="56"/>
      <c r="K26" s="57"/>
    </row>
    <row r="27" spans="1:11" x14ac:dyDescent="0.4">
      <c r="C27" s="35" t="s">
        <v>44</v>
      </c>
      <c r="D27" s="126"/>
    </row>
    <row r="28" spans="1:11" x14ac:dyDescent="0.4">
      <c r="C28" s="34" t="s">
        <v>45</v>
      </c>
      <c r="D28" s="120">
        <f>VLOOKUP(A200,'料金表 (2)'!A2:G3,6)</f>
        <v>200</v>
      </c>
      <c r="G28" t="s">
        <v>59</v>
      </c>
    </row>
    <row r="29" spans="1:11" x14ac:dyDescent="0.4">
      <c r="C29" s="35" t="s">
        <v>46</v>
      </c>
      <c r="D29" s="126"/>
      <c r="G29" t="s">
        <v>60</v>
      </c>
    </row>
    <row r="30" spans="1:11" x14ac:dyDescent="0.4">
      <c r="C30" s="35" t="s">
        <v>47</v>
      </c>
      <c r="D30" s="60">
        <f>VLOOKUP(A200,'料金表 (2)'!A2:G3,7)</f>
        <v>270</v>
      </c>
      <c r="G30" t="s">
        <v>61</v>
      </c>
    </row>
    <row r="31" spans="1:11" x14ac:dyDescent="0.4">
      <c r="A31" t="str">
        <f>IF(A200=1,"","※処理施設に係る電気料金は、使用者の負担")</f>
        <v/>
      </c>
    </row>
    <row r="33" spans="1:4" x14ac:dyDescent="0.4">
      <c r="A33" s="69" t="s">
        <v>70</v>
      </c>
      <c r="B33" s="68" t="s">
        <v>71</v>
      </c>
      <c r="C33" s="68"/>
      <c r="D33" s="70">
        <v>200</v>
      </c>
    </row>
    <row r="200" spans="1:1" x14ac:dyDescent="0.4">
      <c r="A200" s="99">
        <f>IF(I11="無",1,2)</f>
        <v>1</v>
      </c>
    </row>
  </sheetData>
  <sheetProtection algorithmName="SHA-512" hashValue="zafNxFW1g4uYi3uESACMqx/7C8lv8nefkhQ8lePuobqO1CEICZPbzJpthyQkCJOPjCyhaBKor/P9rI+LxWOnWA==" saltValue="sYEegRmySCpHNVkjGp4S0Q==" spinCount="100000" sheet="1" selectLockedCells="1"/>
  <mergeCells count="21">
    <mergeCell ref="A1:L1"/>
    <mergeCell ref="A5:B5"/>
    <mergeCell ref="C5:D5"/>
    <mergeCell ref="D7:D8"/>
    <mergeCell ref="C9:C10"/>
    <mergeCell ref="D9:D10"/>
    <mergeCell ref="G8:G12"/>
    <mergeCell ref="D26:D27"/>
    <mergeCell ref="D28:D29"/>
    <mergeCell ref="C22:C23"/>
    <mergeCell ref="A22:B23"/>
    <mergeCell ref="G15:G18"/>
    <mergeCell ref="A20:B20"/>
    <mergeCell ref="C20:D20"/>
    <mergeCell ref="A21:B21"/>
    <mergeCell ref="C21:D21"/>
    <mergeCell ref="G24:G25"/>
    <mergeCell ref="D22:D23"/>
    <mergeCell ref="G19:G23"/>
    <mergeCell ref="A24:B25"/>
    <mergeCell ref="D24:D25"/>
  </mergeCells>
  <phoneticPr fontId="2"/>
  <dataValidations count="1">
    <dataValidation type="list" allowBlank="1" showInputMessage="1" showErrorMessage="1" sqref="I10:I12" xr:uid="{C385822A-9C7A-422A-9B68-399F3B3904BB}">
      <formula1>"有,無"</formula1>
    </dataValidation>
  </dataValidations>
  <printOptions horizontalCentered="1" verticalCentered="1"/>
  <pageMargins left="0.39370078740157483" right="0.23622047244094491" top="0.39370078740157483" bottom="0.19685039370078741" header="0.31496062992125984" footer="0.31496062992125984"/>
  <pageSetup paperSize="9" scale="8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A2FFE2-0A78-4ABC-A4AB-3945F7B2633C}">
          <x14:formula1>
            <xm:f>料金表!$B$4:$B$12</xm:f>
          </x14:formula1>
          <xm:sqref>I8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料金表</vt:lpstr>
      <vt:lpstr>料金表 (2)</vt:lpstr>
      <vt:lpstr>試算表（公共下水道、特定環境公共下水道、農村下水道）</vt:lpstr>
      <vt:lpstr>試算表 (個別排水)</vt:lpstr>
      <vt:lpstr>試算表</vt:lpstr>
      <vt:lpstr>試算表!Print_Area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正樹</dc:creator>
  <cp:lastModifiedBy>白木　大輔</cp:lastModifiedBy>
  <cp:lastPrinted>2022-03-03T01:19:20Z</cp:lastPrinted>
  <dcterms:created xsi:type="dcterms:W3CDTF">2021-07-26T02:30:52Z</dcterms:created>
  <dcterms:modified xsi:type="dcterms:W3CDTF">2023-03-15T02:39:47Z</dcterms:modified>
</cp:coreProperties>
</file>